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1DA7FCCA-2A62-4A3F-B3E5-8E4317863F9D}" xr6:coauthVersionLast="47" xr6:coauthVersionMax="47" xr10:uidLastSave="{00000000-0000-0000-0000-000000000000}"/>
  <workbookProtection workbookAlgorithmName="SHA-512" workbookHashValue="Ydu4C2AgOLCC4aLhACcm+rtfDsCVzeYdsqVBl7v06JmmzvmwiCo/WHtKb6V2JgyYFleLhoeviTTEzQz3/bsHDQ==" workbookSaltValue="eqfoMkwmSokdqvpvzKhjfw==" workbookSpinCount="100000" lockStructure="1"/>
  <bookViews>
    <workbookView xWindow="28680" yWindow="-120" windowWidth="29040" windowHeight="15840" activeTab="2" xr2:uid="{00000000-000D-0000-FFFF-FFFF00000000}"/>
  </bookViews>
  <sheets>
    <sheet name="入力例" sheetId="27" r:id="rId1"/>
    <sheet name="入力例 (2)" sheetId="30" state="hidden" r:id="rId2"/>
    <sheet name="新規登録用" sheetId="32" r:id="rId3"/>
    <sheet name="登録申請メールテンプレート" sheetId="25" r:id="rId4"/>
    <sheet name="基準値" sheetId="33" r:id="rId5"/>
    <sheet name="※編集不可※選択項目" sheetId="2" state="hidden" r:id="rId6"/>
  </sheets>
  <externalReferences>
    <externalReference r:id="rId7"/>
    <externalReference r:id="rId8"/>
  </externalReferences>
  <definedNames>
    <definedName name="_" localSheetId="4">#REF!</definedName>
    <definedName name="_" localSheetId="3">#REF!</definedName>
    <definedName name="_">#REF!</definedName>
    <definedName name="_xlnm._FilterDatabase" localSheetId="4" hidden="1">基準値!#REF!</definedName>
    <definedName name="_xlnm._FilterDatabase" localSheetId="2" hidden="1">新規登録用!$A$10:$Q$10</definedName>
    <definedName name="_xlnm._FilterDatabase" localSheetId="0" hidden="1">入力例!$A$10:$O$11</definedName>
    <definedName name="_xlnm._FilterDatabase" localSheetId="1">'入力例 (2)'!$A$10:$AP$56</definedName>
    <definedName name="_xlnm.Print_Area" localSheetId="4">基準値!$A$1:$L$21</definedName>
    <definedName name="_xlnm.Print_Area" localSheetId="2">新規登録用!$A$1:$R$512</definedName>
    <definedName name="_xlnm.Print_Area" localSheetId="3">登録申請メールテンプレート!$A$1:$B$27</definedName>
    <definedName name="_xlnm.Print_Area" localSheetId="0">入力例!$A$1:$M$59</definedName>
    <definedName name="_xlnm.Print_Area" localSheetId="1">'入力例 (2)'!$A$1:$AB$56</definedName>
    <definedName name="_xlnm.Print_Titles" localSheetId="2">新規登録用!$1:$11</definedName>
    <definedName name="_xlnm.Print_Titles" localSheetId="0">入力例!$1:$11</definedName>
    <definedName name="_xlnm.Print_Titles" localSheetId="1">'入力例 (2)'!$1:$10</definedName>
    <definedName name="工業会" localSheetId="4">[1]製品型番リスト管理表!$AY$5:$AY$8</definedName>
    <definedName name="工業会">[1]製品型番リスト管理表!$AY$5:$AY$8</definedName>
    <definedName name="無効化" localSheetId="4">[2]型番リスト!$AQ:$AQ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2" l="1"/>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13" i="27"/>
  <c r="B13" i="27"/>
  <c r="D13" i="27"/>
  <c r="E13" i="27"/>
  <c r="J13" i="27"/>
  <c r="M13" i="27"/>
  <c r="B14" i="27"/>
  <c r="D14" i="27"/>
  <c r="E14" i="27"/>
  <c r="J14" i="27"/>
  <c r="M14" i="27"/>
  <c r="B15" i="27"/>
  <c r="D15" i="27"/>
  <c r="E15" i="27"/>
  <c r="J15" i="27"/>
  <c r="M15" i="27"/>
  <c r="B16" i="27"/>
  <c r="D16" i="27"/>
  <c r="E16" i="27"/>
  <c r="J16" i="27"/>
  <c r="M16" i="27"/>
  <c r="B17" i="27"/>
  <c r="D17" i="27"/>
  <c r="E17" i="27"/>
  <c r="J17" i="27"/>
  <c r="M17" i="27"/>
  <c r="B18" i="27"/>
  <c r="D18" i="27"/>
  <c r="E18" i="27"/>
  <c r="J18" i="27"/>
  <c r="M18" i="27"/>
  <c r="B19" i="27"/>
  <c r="D19" i="27"/>
  <c r="E19" i="27"/>
  <c r="J19" i="27"/>
  <c r="M19" i="27"/>
  <c r="B20" i="27"/>
  <c r="D20" i="27"/>
  <c r="E20" i="27"/>
  <c r="J20" i="27"/>
  <c r="M20" i="27"/>
  <c r="B21" i="27"/>
  <c r="D21" i="27"/>
  <c r="E21" i="27"/>
  <c r="J21" i="27"/>
  <c r="M21" i="27"/>
  <c r="B22" i="27"/>
  <c r="D22" i="27"/>
  <c r="E22" i="27"/>
  <c r="J22" i="27"/>
  <c r="M22" i="27"/>
  <c r="B23" i="27"/>
  <c r="D23" i="27"/>
  <c r="E23" i="27"/>
  <c r="J23" i="27"/>
  <c r="M23" i="27"/>
  <c r="B24" i="27"/>
  <c r="D24" i="27"/>
  <c r="E24" i="27"/>
  <c r="J24" i="27"/>
  <c r="M24" i="27"/>
  <c r="B25" i="27"/>
  <c r="D25" i="27"/>
  <c r="E25" i="27"/>
  <c r="J25" i="27"/>
  <c r="M25" i="27"/>
  <c r="B26" i="27"/>
  <c r="D26" i="27"/>
  <c r="E26" i="27"/>
  <c r="J26" i="27"/>
  <c r="M26" i="27"/>
  <c r="B27" i="27"/>
  <c r="D27" i="27"/>
  <c r="E27" i="27"/>
  <c r="J27" i="27"/>
  <c r="M27" i="27"/>
  <c r="B28" i="27"/>
  <c r="D28" i="27"/>
  <c r="E28" i="27"/>
  <c r="J28" i="27"/>
  <c r="M28" i="27"/>
  <c r="B29" i="27"/>
  <c r="D29" i="27"/>
  <c r="E29" i="27"/>
  <c r="J29" i="27"/>
  <c r="M29" i="27"/>
  <c r="B30" i="27"/>
  <c r="D30" i="27"/>
  <c r="E30" i="27"/>
  <c r="J30" i="27"/>
  <c r="M30" i="27"/>
  <c r="B31" i="27"/>
  <c r="D31" i="27"/>
  <c r="E31" i="27"/>
  <c r="J31" i="27"/>
  <c r="M31" i="27"/>
  <c r="B32" i="27"/>
  <c r="D32" i="27"/>
  <c r="E32" i="27"/>
  <c r="J32" i="27"/>
  <c r="M32" i="27"/>
  <c r="B33" i="27"/>
  <c r="D33" i="27"/>
  <c r="E33" i="27"/>
  <c r="J33" i="27"/>
  <c r="M33" i="27"/>
  <c r="B34" i="27"/>
  <c r="D34" i="27"/>
  <c r="E34" i="27"/>
  <c r="J34" i="27"/>
  <c r="M34" i="27"/>
  <c r="B35" i="27"/>
  <c r="D35" i="27"/>
  <c r="E35" i="27"/>
  <c r="J35" i="27"/>
  <c r="M35" i="27"/>
  <c r="B36" i="27"/>
  <c r="D36" i="27"/>
  <c r="E36" i="27"/>
  <c r="J36" i="27"/>
  <c r="M36" i="27"/>
  <c r="B37" i="27"/>
  <c r="D37" i="27"/>
  <c r="E37" i="27"/>
  <c r="J37" i="27"/>
  <c r="M37" i="27"/>
  <c r="B38" i="27"/>
  <c r="D38" i="27"/>
  <c r="E38" i="27"/>
  <c r="J38" i="27"/>
  <c r="M38" i="27"/>
  <c r="B39" i="27"/>
  <c r="D39" i="27"/>
  <c r="E39" i="27"/>
  <c r="J39" i="27"/>
  <c r="M39" i="27"/>
  <c r="B40" i="27"/>
  <c r="D40" i="27"/>
  <c r="E40" i="27"/>
  <c r="J40" i="27"/>
  <c r="M40" i="27"/>
  <c r="B41" i="27"/>
  <c r="D41" i="27"/>
  <c r="E41" i="27"/>
  <c r="J41" i="27"/>
  <c r="M41" i="27"/>
  <c r="B42" i="27"/>
  <c r="D42" i="27"/>
  <c r="E42" i="27"/>
  <c r="J42" i="27"/>
  <c r="M42" i="27"/>
  <c r="B43" i="27"/>
  <c r="D43" i="27"/>
  <c r="E43" i="27"/>
  <c r="J43" i="27"/>
  <c r="M43" i="27"/>
  <c r="B44" i="27"/>
  <c r="D44" i="27"/>
  <c r="E44" i="27"/>
  <c r="J44" i="27"/>
  <c r="M44" i="27"/>
  <c r="B45" i="27"/>
  <c r="D45" i="27"/>
  <c r="E45" i="27"/>
  <c r="J45" i="27"/>
  <c r="M45" i="27"/>
  <c r="B46" i="27"/>
  <c r="D46" i="27"/>
  <c r="E46" i="27"/>
  <c r="J46" i="27"/>
  <c r="M46" i="27"/>
  <c r="B47" i="27"/>
  <c r="D47" i="27"/>
  <c r="E47" i="27"/>
  <c r="J47" i="27"/>
  <c r="M47" i="27"/>
  <c r="B48" i="27"/>
  <c r="D48" i="27"/>
  <c r="E48" i="27"/>
  <c r="J48" i="27"/>
  <c r="M48" i="27"/>
  <c r="B49" i="27"/>
  <c r="D49" i="27"/>
  <c r="E49" i="27"/>
  <c r="J49" i="27"/>
  <c r="M49" i="27"/>
  <c r="B50" i="27"/>
  <c r="D50" i="27"/>
  <c r="E50" i="27"/>
  <c r="J50" i="27"/>
  <c r="M50" i="27"/>
  <c r="B51" i="27"/>
  <c r="D51" i="27"/>
  <c r="E51" i="27"/>
  <c r="J51" i="27"/>
  <c r="M51" i="27"/>
  <c r="B52" i="27"/>
  <c r="D52" i="27"/>
  <c r="E52" i="27"/>
  <c r="J52" i="27"/>
  <c r="M52" i="27"/>
  <c r="B53" i="27"/>
  <c r="D53" i="27"/>
  <c r="E53" i="27"/>
  <c r="J53" i="27"/>
  <c r="M53" i="27"/>
  <c r="B54" i="27"/>
  <c r="D54" i="27"/>
  <c r="E54" i="27"/>
  <c r="J54" i="27"/>
  <c r="M54" i="27"/>
  <c r="B55" i="27"/>
  <c r="D55" i="27"/>
  <c r="E55" i="27"/>
  <c r="J55" i="27"/>
  <c r="M55" i="27"/>
  <c r="B56" i="27"/>
  <c r="D56" i="27"/>
  <c r="E56" i="27"/>
  <c r="J56" i="27"/>
  <c r="M56" i="27"/>
  <c r="B57" i="27"/>
  <c r="D57" i="27"/>
  <c r="E57" i="27"/>
  <c r="J57" i="27"/>
  <c r="M57" i="27"/>
  <c r="B58" i="27"/>
  <c r="D58" i="27"/>
  <c r="E58" i="27"/>
  <c r="J58" i="27"/>
  <c r="M58" i="27"/>
  <c r="B59" i="27"/>
  <c r="D59" i="27"/>
  <c r="E59" i="27"/>
  <c r="J59" i="27"/>
  <c r="M59" i="27"/>
  <c r="B59" i="32"/>
  <c r="D59" i="32"/>
  <c r="E59" i="32"/>
  <c r="F59" i="32"/>
  <c r="J59" i="32"/>
  <c r="M59"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F142" i="32"/>
  <c r="F143" i="32"/>
  <c r="F144" i="32"/>
  <c r="F145" i="32"/>
  <c r="F146" i="32"/>
  <c r="F147" i="32"/>
  <c r="F148" i="32"/>
  <c r="F149" i="32"/>
  <c r="F150" i="32"/>
  <c r="F151" i="32"/>
  <c r="F152" i="32"/>
  <c r="F153" i="32"/>
  <c r="F154" i="32"/>
  <c r="F155" i="32"/>
  <c r="F156" i="32"/>
  <c r="F157" i="32"/>
  <c r="F158" i="32"/>
  <c r="F159" i="32"/>
  <c r="F160" i="32"/>
  <c r="F161" i="32"/>
  <c r="F162" i="32"/>
  <c r="F163" i="32"/>
  <c r="F164" i="32"/>
  <c r="F165" i="32"/>
  <c r="F166" i="32"/>
  <c r="F167" i="32"/>
  <c r="F168" i="32"/>
  <c r="F169" i="32"/>
  <c r="F170" i="32"/>
  <c r="F171" i="32"/>
  <c r="F172" i="32"/>
  <c r="F173" i="32"/>
  <c r="F174" i="32"/>
  <c r="F175" i="32"/>
  <c r="F176" i="32"/>
  <c r="F177" i="32"/>
  <c r="F178" i="32"/>
  <c r="F179" i="32"/>
  <c r="F180" i="32"/>
  <c r="F181" i="32"/>
  <c r="F182" i="32"/>
  <c r="F183" i="32"/>
  <c r="F184" i="32"/>
  <c r="F185" i="32"/>
  <c r="F186" i="32"/>
  <c r="F187" i="32"/>
  <c r="F188" i="32"/>
  <c r="F189" i="32"/>
  <c r="F190" i="32"/>
  <c r="F191" i="32"/>
  <c r="F192" i="32"/>
  <c r="F193" i="32"/>
  <c r="F194" i="32"/>
  <c r="F195" i="32"/>
  <c r="F196" i="32"/>
  <c r="F197" i="32"/>
  <c r="F198" i="32"/>
  <c r="F199" i="32"/>
  <c r="F200" i="32"/>
  <c r="F201" i="32"/>
  <c r="F202" i="32"/>
  <c r="F203" i="32"/>
  <c r="F204" i="32"/>
  <c r="F205" i="32"/>
  <c r="F206" i="32"/>
  <c r="F207" i="32"/>
  <c r="F208" i="32"/>
  <c r="F209" i="32"/>
  <c r="F210" i="32"/>
  <c r="F211" i="32"/>
  <c r="F212" i="32"/>
  <c r="F213" i="32"/>
  <c r="F214" i="32"/>
  <c r="F215" i="32"/>
  <c r="F216" i="32"/>
  <c r="F217" i="32"/>
  <c r="F218" i="32"/>
  <c r="F219" i="32"/>
  <c r="F220" i="32"/>
  <c r="F221" i="32"/>
  <c r="F222" i="32"/>
  <c r="F223" i="32"/>
  <c r="F224" i="32"/>
  <c r="F225" i="32"/>
  <c r="F226" i="32"/>
  <c r="F227" i="32"/>
  <c r="F228" i="32"/>
  <c r="F229" i="32"/>
  <c r="F230" i="32"/>
  <c r="F231" i="32"/>
  <c r="F232" i="32"/>
  <c r="F233" i="32"/>
  <c r="F234" i="32"/>
  <c r="F235" i="32"/>
  <c r="F236" i="32"/>
  <c r="F237" i="32"/>
  <c r="F238" i="32"/>
  <c r="F239" i="32"/>
  <c r="F240" i="32"/>
  <c r="F241" i="32"/>
  <c r="F242" i="32"/>
  <c r="F243" i="32"/>
  <c r="F244" i="32"/>
  <c r="F245" i="32"/>
  <c r="F246" i="32"/>
  <c r="F247" i="32"/>
  <c r="F248" i="32"/>
  <c r="F249" i="32"/>
  <c r="F250" i="32"/>
  <c r="F251" i="32"/>
  <c r="F252" i="32"/>
  <c r="F253" i="32"/>
  <c r="F254" i="32"/>
  <c r="F255" i="32"/>
  <c r="F256" i="32"/>
  <c r="F257" i="32"/>
  <c r="F258" i="32"/>
  <c r="F259" i="32"/>
  <c r="F260" i="32"/>
  <c r="F261" i="32"/>
  <c r="F262" i="32"/>
  <c r="F263" i="32"/>
  <c r="F264" i="32"/>
  <c r="F265" i="32"/>
  <c r="F266" i="32"/>
  <c r="F267" i="32"/>
  <c r="F268" i="32"/>
  <c r="F269" i="32"/>
  <c r="F270" i="32"/>
  <c r="F271" i="32"/>
  <c r="F272" i="32"/>
  <c r="F273" i="32"/>
  <c r="F274" i="32"/>
  <c r="F275" i="32"/>
  <c r="F276" i="32"/>
  <c r="F277" i="32"/>
  <c r="F278" i="32"/>
  <c r="F279" i="32"/>
  <c r="F280" i="32"/>
  <c r="F281" i="32"/>
  <c r="F282" i="32"/>
  <c r="F283" i="32"/>
  <c r="F284" i="32"/>
  <c r="F285" i="32"/>
  <c r="F286" i="32"/>
  <c r="F287" i="32"/>
  <c r="F288" i="32"/>
  <c r="F289" i="32"/>
  <c r="F290" i="32"/>
  <c r="F291" i="32"/>
  <c r="F292" i="32"/>
  <c r="F293" i="32"/>
  <c r="F294" i="32"/>
  <c r="F295" i="32"/>
  <c r="F296" i="32"/>
  <c r="F297" i="32"/>
  <c r="F298" i="32"/>
  <c r="F299" i="32"/>
  <c r="F300" i="32"/>
  <c r="F301" i="32"/>
  <c r="F302" i="32"/>
  <c r="F303" i="32"/>
  <c r="F304" i="32"/>
  <c r="F305" i="32"/>
  <c r="F306" i="32"/>
  <c r="F307" i="32"/>
  <c r="F308" i="32"/>
  <c r="F309" i="32"/>
  <c r="F310" i="32"/>
  <c r="F311" i="32"/>
  <c r="F312" i="32"/>
  <c r="F313" i="32"/>
  <c r="F314" i="32"/>
  <c r="F315" i="32"/>
  <c r="F316" i="32"/>
  <c r="F317" i="32"/>
  <c r="F318" i="32"/>
  <c r="F319" i="32"/>
  <c r="F320" i="32"/>
  <c r="F321" i="32"/>
  <c r="F322" i="32"/>
  <c r="F323" i="32"/>
  <c r="F324" i="32"/>
  <c r="F325" i="32"/>
  <c r="F326" i="32"/>
  <c r="F327" i="32"/>
  <c r="F328" i="32"/>
  <c r="F329" i="32"/>
  <c r="F330" i="32"/>
  <c r="F331" i="32"/>
  <c r="F332" i="32"/>
  <c r="F333" i="32"/>
  <c r="F334" i="32"/>
  <c r="F335" i="32"/>
  <c r="F336" i="32"/>
  <c r="F337" i="32"/>
  <c r="F338" i="32"/>
  <c r="F339" i="32"/>
  <c r="F340" i="32"/>
  <c r="F341" i="32"/>
  <c r="F342" i="32"/>
  <c r="F343" i="32"/>
  <c r="F344" i="32"/>
  <c r="F345" i="32"/>
  <c r="F346" i="32"/>
  <c r="F347" i="32"/>
  <c r="F348" i="32"/>
  <c r="F349" i="32"/>
  <c r="F350" i="32"/>
  <c r="F351" i="32"/>
  <c r="F352" i="32"/>
  <c r="F353" i="32"/>
  <c r="F354" i="32"/>
  <c r="F355" i="32"/>
  <c r="F356" i="32"/>
  <c r="F357" i="32"/>
  <c r="F358" i="32"/>
  <c r="F359" i="32"/>
  <c r="F360" i="32"/>
  <c r="F361" i="32"/>
  <c r="F362" i="32"/>
  <c r="F363" i="32"/>
  <c r="F364" i="32"/>
  <c r="F365" i="32"/>
  <c r="F366" i="32"/>
  <c r="F367" i="32"/>
  <c r="F368" i="32"/>
  <c r="F369" i="32"/>
  <c r="F370" i="32"/>
  <c r="F371" i="32"/>
  <c r="F372" i="32"/>
  <c r="F373" i="32"/>
  <c r="F374" i="32"/>
  <c r="F375" i="32"/>
  <c r="F376" i="32"/>
  <c r="F377" i="32"/>
  <c r="F378" i="32"/>
  <c r="F379" i="32"/>
  <c r="F380" i="32"/>
  <c r="F381" i="32"/>
  <c r="F382" i="32"/>
  <c r="F383" i="32"/>
  <c r="F384" i="32"/>
  <c r="F385" i="32"/>
  <c r="F386" i="32"/>
  <c r="F387" i="32"/>
  <c r="F388" i="32"/>
  <c r="F389" i="32"/>
  <c r="F390" i="32"/>
  <c r="F391" i="32"/>
  <c r="F392" i="32"/>
  <c r="F393" i="32"/>
  <c r="F394" i="32"/>
  <c r="F395" i="32"/>
  <c r="F396" i="32"/>
  <c r="F397" i="32"/>
  <c r="F398" i="32"/>
  <c r="F399" i="32"/>
  <c r="F400" i="32"/>
  <c r="F401" i="32"/>
  <c r="F402" i="32"/>
  <c r="F403" i="32"/>
  <c r="F404" i="32"/>
  <c r="F405" i="32"/>
  <c r="F406" i="32"/>
  <c r="F407" i="32"/>
  <c r="F408" i="32"/>
  <c r="F409" i="32"/>
  <c r="F410" i="32"/>
  <c r="F411" i="32"/>
  <c r="F412" i="32"/>
  <c r="F413" i="32"/>
  <c r="F414" i="32"/>
  <c r="F415" i="32"/>
  <c r="F416" i="32"/>
  <c r="F417" i="32"/>
  <c r="F418" i="32"/>
  <c r="F419" i="32"/>
  <c r="F420" i="32"/>
  <c r="F421" i="32"/>
  <c r="F422" i="32"/>
  <c r="F423" i="32"/>
  <c r="F424" i="32"/>
  <c r="F425" i="32"/>
  <c r="F426" i="32"/>
  <c r="F427" i="32"/>
  <c r="F428" i="32"/>
  <c r="F429" i="32"/>
  <c r="F430" i="32"/>
  <c r="F431" i="32"/>
  <c r="F432" i="32"/>
  <c r="F433" i="32"/>
  <c r="F434" i="32"/>
  <c r="F435" i="32"/>
  <c r="F436" i="32"/>
  <c r="F437" i="32"/>
  <c r="F438" i="32"/>
  <c r="F439" i="32"/>
  <c r="F440" i="32"/>
  <c r="F441" i="32"/>
  <c r="F442" i="32"/>
  <c r="F443" i="32"/>
  <c r="F444" i="32"/>
  <c r="F445" i="32"/>
  <c r="F446" i="32"/>
  <c r="F447" i="32"/>
  <c r="F448" i="32"/>
  <c r="F449" i="32"/>
  <c r="F450" i="32"/>
  <c r="F451" i="32"/>
  <c r="F452" i="32"/>
  <c r="F453" i="32"/>
  <c r="F454" i="32"/>
  <c r="F455" i="32"/>
  <c r="F456" i="32"/>
  <c r="F457" i="32"/>
  <c r="F458" i="32"/>
  <c r="F459" i="32"/>
  <c r="F460" i="32"/>
  <c r="F461" i="32"/>
  <c r="F462" i="32"/>
  <c r="F463" i="32"/>
  <c r="F464" i="32"/>
  <c r="F465" i="32"/>
  <c r="F466" i="32"/>
  <c r="F467" i="32"/>
  <c r="F468" i="32"/>
  <c r="F469" i="32"/>
  <c r="F470" i="32"/>
  <c r="F471" i="32"/>
  <c r="F472" i="32"/>
  <c r="F473" i="32"/>
  <c r="F474" i="32"/>
  <c r="F475" i="32"/>
  <c r="F476" i="32"/>
  <c r="F477" i="32"/>
  <c r="F478" i="32"/>
  <c r="F479" i="32"/>
  <c r="F480" i="32"/>
  <c r="F481" i="32"/>
  <c r="F482" i="32"/>
  <c r="F483" i="32"/>
  <c r="F484" i="32"/>
  <c r="F485" i="32"/>
  <c r="F486" i="32"/>
  <c r="F487" i="32"/>
  <c r="F488" i="32"/>
  <c r="F489" i="32"/>
  <c r="F490" i="32"/>
  <c r="F491" i="32"/>
  <c r="F492" i="32"/>
  <c r="F493" i="32"/>
  <c r="F494" i="32"/>
  <c r="F495" i="32"/>
  <c r="F496" i="32"/>
  <c r="F497" i="32"/>
  <c r="F498" i="32"/>
  <c r="F499" i="32"/>
  <c r="F500" i="32"/>
  <c r="F501" i="32"/>
  <c r="F502" i="32"/>
  <c r="F503" i="32"/>
  <c r="F504" i="32"/>
  <c r="F505" i="32"/>
  <c r="F506" i="32"/>
  <c r="F507" i="32"/>
  <c r="F508" i="32"/>
  <c r="F509" i="32"/>
  <c r="F510" i="32"/>
  <c r="F511" i="32"/>
  <c r="F512" i="32"/>
  <c r="M14" i="32"/>
  <c r="M15" i="32"/>
  <c r="M16" i="32"/>
  <c r="M17" i="32"/>
  <c r="M18" i="32"/>
  <c r="M19" i="32"/>
  <c r="M20" i="32"/>
  <c r="M21" i="32"/>
  <c r="M22" i="32"/>
  <c r="M23" i="32"/>
  <c r="M24" i="32"/>
  <c r="M25" i="32"/>
  <c r="M26"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M53" i="32"/>
  <c r="M54" i="32"/>
  <c r="M55" i="32"/>
  <c r="M56" i="32"/>
  <c r="M57" i="32"/>
  <c r="M58" i="32"/>
  <c r="M60" i="32"/>
  <c r="M61" i="32"/>
  <c r="M62" i="32"/>
  <c r="M63" i="32"/>
  <c r="M64" i="32"/>
  <c r="M65" i="32"/>
  <c r="M66" i="32"/>
  <c r="M67" i="32"/>
  <c r="M68" i="32"/>
  <c r="M69" i="32"/>
  <c r="M70" i="32"/>
  <c r="M71" i="32"/>
  <c r="M72" i="32"/>
  <c r="M73" i="32"/>
  <c r="M74" i="32"/>
  <c r="M75" i="32"/>
  <c r="M76" i="32"/>
  <c r="M77" i="32"/>
  <c r="M78" i="32"/>
  <c r="M79" i="32"/>
  <c r="M80" i="32"/>
  <c r="M81" i="32"/>
  <c r="M82" i="32"/>
  <c r="M83" i="32"/>
  <c r="M84" i="32"/>
  <c r="M85" i="32"/>
  <c r="M86" i="32"/>
  <c r="M87" i="32"/>
  <c r="M88" i="32"/>
  <c r="M89" i="32"/>
  <c r="M90" i="32"/>
  <c r="M91" i="32"/>
  <c r="M92" i="32"/>
  <c r="M93" i="32"/>
  <c r="M94" i="32"/>
  <c r="M95" i="32"/>
  <c r="M96" i="32"/>
  <c r="M97" i="32"/>
  <c r="M98" i="32"/>
  <c r="M99" i="32"/>
  <c r="M100" i="32"/>
  <c r="M101" i="32"/>
  <c r="M102" i="32"/>
  <c r="M103" i="32"/>
  <c r="M104" i="32"/>
  <c r="M105" i="32"/>
  <c r="M106" i="32"/>
  <c r="M107" i="32"/>
  <c r="M108" i="32"/>
  <c r="M109" i="32"/>
  <c r="M110" i="32"/>
  <c r="M111" i="32"/>
  <c r="M112" i="32"/>
  <c r="M113" i="32"/>
  <c r="M114" i="32"/>
  <c r="M115" i="32"/>
  <c r="M116" i="32"/>
  <c r="M117" i="32"/>
  <c r="M118" i="32"/>
  <c r="M119" i="32"/>
  <c r="M120" i="32"/>
  <c r="M121" i="32"/>
  <c r="M122" i="32"/>
  <c r="M123" i="32"/>
  <c r="M124" i="32"/>
  <c r="M125" i="32"/>
  <c r="M126" i="32"/>
  <c r="M127" i="32"/>
  <c r="M128" i="32"/>
  <c r="M129" i="32"/>
  <c r="M130" i="32"/>
  <c r="M131" i="32"/>
  <c r="M132" i="32"/>
  <c r="M133" i="32"/>
  <c r="M134" i="32"/>
  <c r="M135" i="32"/>
  <c r="M136" i="32"/>
  <c r="M137" i="32"/>
  <c r="M138" i="32"/>
  <c r="M139" i="32"/>
  <c r="M140" i="32"/>
  <c r="M141" i="32"/>
  <c r="M142" i="32"/>
  <c r="M143" i="32"/>
  <c r="M144" i="32"/>
  <c r="M145" i="32"/>
  <c r="M146" i="32"/>
  <c r="M147" i="32"/>
  <c r="M148" i="32"/>
  <c r="M149" i="32"/>
  <c r="M150" i="32"/>
  <c r="M151" i="32"/>
  <c r="M152" i="32"/>
  <c r="M153" i="32"/>
  <c r="M154" i="32"/>
  <c r="M155" i="32"/>
  <c r="M156" i="32"/>
  <c r="M157" i="32"/>
  <c r="M158" i="32"/>
  <c r="M159" i="32"/>
  <c r="M160" i="32"/>
  <c r="M161" i="32"/>
  <c r="M162" i="32"/>
  <c r="M163" i="32"/>
  <c r="M164" i="32"/>
  <c r="M165" i="32"/>
  <c r="M166" i="32"/>
  <c r="M167" i="32"/>
  <c r="M168" i="32"/>
  <c r="M169" i="32"/>
  <c r="M170" i="32"/>
  <c r="M171" i="32"/>
  <c r="M172" i="32"/>
  <c r="M173" i="32"/>
  <c r="M174" i="32"/>
  <c r="M175" i="32"/>
  <c r="M176" i="32"/>
  <c r="M177" i="32"/>
  <c r="M178" i="32"/>
  <c r="M179" i="32"/>
  <c r="M180" i="32"/>
  <c r="M181" i="32"/>
  <c r="M182" i="32"/>
  <c r="M183" i="32"/>
  <c r="M184" i="32"/>
  <c r="M185" i="32"/>
  <c r="M186" i="32"/>
  <c r="M187" i="32"/>
  <c r="M188" i="32"/>
  <c r="M189" i="32"/>
  <c r="M190" i="32"/>
  <c r="M191" i="32"/>
  <c r="M192" i="32"/>
  <c r="M193" i="32"/>
  <c r="M194" i="32"/>
  <c r="M195" i="32"/>
  <c r="M196" i="32"/>
  <c r="M197" i="32"/>
  <c r="M198" i="32"/>
  <c r="M199" i="32"/>
  <c r="M200" i="32"/>
  <c r="M201" i="32"/>
  <c r="M202" i="32"/>
  <c r="M203" i="32"/>
  <c r="M204" i="32"/>
  <c r="M205" i="32"/>
  <c r="M206" i="32"/>
  <c r="M207" i="32"/>
  <c r="M208" i="32"/>
  <c r="M209" i="32"/>
  <c r="M210" i="32"/>
  <c r="M211" i="32"/>
  <c r="M212" i="32"/>
  <c r="M213" i="32"/>
  <c r="M214" i="32"/>
  <c r="M215" i="32"/>
  <c r="M216" i="32"/>
  <c r="M217" i="32"/>
  <c r="M218" i="32"/>
  <c r="M219" i="32"/>
  <c r="M220" i="32"/>
  <c r="M221" i="32"/>
  <c r="M222" i="32"/>
  <c r="M223" i="32"/>
  <c r="M224" i="32"/>
  <c r="M225" i="32"/>
  <c r="M226" i="32"/>
  <c r="M227" i="32"/>
  <c r="M228" i="32"/>
  <c r="M229" i="32"/>
  <c r="M230" i="32"/>
  <c r="M231" i="32"/>
  <c r="M232" i="32"/>
  <c r="M233" i="32"/>
  <c r="M234" i="32"/>
  <c r="M235" i="32"/>
  <c r="M236" i="32"/>
  <c r="M237" i="32"/>
  <c r="M238" i="32"/>
  <c r="M239" i="32"/>
  <c r="M240" i="32"/>
  <c r="M241" i="32"/>
  <c r="M242" i="32"/>
  <c r="M243" i="32"/>
  <c r="M244" i="32"/>
  <c r="M245" i="32"/>
  <c r="M246" i="32"/>
  <c r="M247" i="32"/>
  <c r="M248" i="32"/>
  <c r="M249" i="32"/>
  <c r="M250" i="32"/>
  <c r="M251" i="32"/>
  <c r="M252" i="32"/>
  <c r="M253" i="32"/>
  <c r="M254" i="32"/>
  <c r="M255" i="32"/>
  <c r="M256" i="32"/>
  <c r="M257" i="32"/>
  <c r="M258" i="32"/>
  <c r="M259" i="32"/>
  <c r="M260" i="32"/>
  <c r="M261" i="32"/>
  <c r="M262" i="32"/>
  <c r="M263" i="32"/>
  <c r="M264" i="32"/>
  <c r="M265" i="32"/>
  <c r="M266" i="32"/>
  <c r="M267" i="32"/>
  <c r="M268" i="32"/>
  <c r="M269" i="32"/>
  <c r="M270" i="32"/>
  <c r="M271" i="32"/>
  <c r="M272" i="32"/>
  <c r="M273" i="32"/>
  <c r="M274" i="32"/>
  <c r="M275" i="32"/>
  <c r="M276" i="32"/>
  <c r="M277" i="32"/>
  <c r="M278" i="32"/>
  <c r="M279" i="32"/>
  <c r="M280" i="32"/>
  <c r="M281" i="32"/>
  <c r="M282" i="32"/>
  <c r="M283" i="32"/>
  <c r="M284" i="32"/>
  <c r="M285" i="32"/>
  <c r="M286" i="32"/>
  <c r="M287" i="32"/>
  <c r="M288" i="32"/>
  <c r="M289" i="32"/>
  <c r="M290" i="32"/>
  <c r="M291" i="32"/>
  <c r="M292" i="32"/>
  <c r="M293" i="32"/>
  <c r="M294" i="32"/>
  <c r="M295" i="32"/>
  <c r="M296" i="32"/>
  <c r="M297" i="32"/>
  <c r="M298" i="32"/>
  <c r="M299" i="32"/>
  <c r="M300" i="32"/>
  <c r="M301" i="32"/>
  <c r="M302" i="32"/>
  <c r="M303" i="32"/>
  <c r="M304" i="32"/>
  <c r="M305" i="32"/>
  <c r="M306" i="32"/>
  <c r="M307" i="32"/>
  <c r="M308" i="32"/>
  <c r="M309" i="32"/>
  <c r="M310" i="32"/>
  <c r="M311" i="32"/>
  <c r="M312" i="32"/>
  <c r="M313" i="32"/>
  <c r="M314" i="32"/>
  <c r="M315" i="32"/>
  <c r="M316" i="32"/>
  <c r="M317" i="32"/>
  <c r="M318" i="32"/>
  <c r="M319" i="32"/>
  <c r="M320" i="32"/>
  <c r="M321" i="32"/>
  <c r="M322" i="32"/>
  <c r="M323" i="32"/>
  <c r="M324" i="32"/>
  <c r="M325" i="32"/>
  <c r="M326" i="32"/>
  <c r="M327" i="32"/>
  <c r="M328" i="32"/>
  <c r="M329" i="32"/>
  <c r="M330" i="32"/>
  <c r="M331" i="32"/>
  <c r="M332" i="32"/>
  <c r="M333" i="32"/>
  <c r="M334" i="32"/>
  <c r="M335" i="32"/>
  <c r="M336" i="32"/>
  <c r="M337" i="32"/>
  <c r="M338" i="32"/>
  <c r="M339" i="32"/>
  <c r="M340" i="32"/>
  <c r="M341" i="32"/>
  <c r="M342" i="32"/>
  <c r="M343" i="32"/>
  <c r="M344" i="32"/>
  <c r="M345" i="32"/>
  <c r="M346" i="32"/>
  <c r="M347" i="32"/>
  <c r="M348" i="32"/>
  <c r="M349" i="32"/>
  <c r="M350" i="32"/>
  <c r="M351" i="32"/>
  <c r="M352" i="32"/>
  <c r="M353" i="32"/>
  <c r="M354" i="32"/>
  <c r="M355" i="32"/>
  <c r="M356" i="32"/>
  <c r="M357" i="32"/>
  <c r="M358" i="32"/>
  <c r="M359" i="32"/>
  <c r="M360" i="32"/>
  <c r="M361" i="32"/>
  <c r="M362" i="32"/>
  <c r="M363" i="32"/>
  <c r="M364" i="32"/>
  <c r="M365" i="32"/>
  <c r="M366" i="32"/>
  <c r="M367" i="32"/>
  <c r="M368" i="32"/>
  <c r="M369" i="32"/>
  <c r="M370" i="32"/>
  <c r="M371" i="32"/>
  <c r="M372" i="32"/>
  <c r="M373" i="32"/>
  <c r="M374" i="32"/>
  <c r="M375" i="32"/>
  <c r="M376" i="32"/>
  <c r="M377" i="32"/>
  <c r="M378" i="32"/>
  <c r="M379" i="32"/>
  <c r="M380" i="32"/>
  <c r="M381" i="32"/>
  <c r="M382" i="32"/>
  <c r="M383" i="32"/>
  <c r="M384" i="32"/>
  <c r="M385" i="32"/>
  <c r="M386" i="32"/>
  <c r="M387" i="32"/>
  <c r="M388" i="32"/>
  <c r="M389" i="32"/>
  <c r="M390" i="32"/>
  <c r="M391" i="32"/>
  <c r="M392" i="32"/>
  <c r="M393" i="32"/>
  <c r="M394" i="32"/>
  <c r="M395" i="32"/>
  <c r="M396" i="32"/>
  <c r="M397" i="32"/>
  <c r="M398" i="32"/>
  <c r="M399" i="32"/>
  <c r="M400" i="32"/>
  <c r="M401" i="32"/>
  <c r="M402" i="32"/>
  <c r="M403" i="32"/>
  <c r="M404" i="32"/>
  <c r="M405" i="32"/>
  <c r="M406" i="32"/>
  <c r="M407" i="32"/>
  <c r="M408" i="32"/>
  <c r="M409" i="32"/>
  <c r="M410" i="32"/>
  <c r="M411" i="32"/>
  <c r="M412" i="32"/>
  <c r="M413" i="32"/>
  <c r="M414" i="32"/>
  <c r="M415" i="32"/>
  <c r="M416" i="32"/>
  <c r="M417" i="32"/>
  <c r="M418" i="32"/>
  <c r="M419" i="32"/>
  <c r="M420" i="32"/>
  <c r="M421" i="32"/>
  <c r="M422" i="32"/>
  <c r="M423" i="32"/>
  <c r="M424" i="32"/>
  <c r="M425" i="32"/>
  <c r="M426" i="32"/>
  <c r="M427" i="32"/>
  <c r="M428" i="32"/>
  <c r="M429" i="32"/>
  <c r="M430" i="32"/>
  <c r="M431" i="32"/>
  <c r="M432" i="32"/>
  <c r="M433" i="32"/>
  <c r="M434" i="32"/>
  <c r="M435" i="32"/>
  <c r="M436" i="32"/>
  <c r="M437" i="32"/>
  <c r="M438" i="32"/>
  <c r="M439" i="32"/>
  <c r="M440" i="32"/>
  <c r="M441" i="32"/>
  <c r="M442" i="32"/>
  <c r="M443" i="32"/>
  <c r="M444" i="32"/>
  <c r="M445" i="32"/>
  <c r="M446" i="32"/>
  <c r="M447" i="32"/>
  <c r="M448" i="32"/>
  <c r="M449" i="32"/>
  <c r="M450" i="32"/>
  <c r="M451" i="32"/>
  <c r="M452" i="32"/>
  <c r="M453" i="32"/>
  <c r="M454" i="32"/>
  <c r="M455" i="32"/>
  <c r="M456" i="32"/>
  <c r="M457" i="32"/>
  <c r="M458" i="32"/>
  <c r="M459" i="32"/>
  <c r="M460" i="32"/>
  <c r="M461" i="32"/>
  <c r="M462" i="32"/>
  <c r="M463" i="32"/>
  <c r="M464" i="32"/>
  <c r="M465" i="32"/>
  <c r="M466" i="32"/>
  <c r="M467" i="32"/>
  <c r="M468" i="32"/>
  <c r="M469" i="32"/>
  <c r="M470" i="32"/>
  <c r="M471" i="32"/>
  <c r="M472" i="32"/>
  <c r="M473" i="32"/>
  <c r="M474" i="32"/>
  <c r="M475" i="32"/>
  <c r="M476" i="32"/>
  <c r="M477" i="32"/>
  <c r="M478" i="32"/>
  <c r="M479" i="32"/>
  <c r="M480" i="32"/>
  <c r="M481" i="32"/>
  <c r="M482" i="32"/>
  <c r="M483" i="32"/>
  <c r="M484" i="32"/>
  <c r="M485" i="32"/>
  <c r="M486" i="32"/>
  <c r="M487" i="32"/>
  <c r="M488" i="32"/>
  <c r="M489" i="32"/>
  <c r="M490" i="32"/>
  <c r="M491" i="32"/>
  <c r="M492" i="32"/>
  <c r="M493" i="32"/>
  <c r="M494" i="32"/>
  <c r="M495" i="32"/>
  <c r="M496" i="32"/>
  <c r="M497" i="32"/>
  <c r="M498" i="32"/>
  <c r="M499" i="32"/>
  <c r="M500" i="32"/>
  <c r="M501" i="32"/>
  <c r="M502" i="32"/>
  <c r="M503" i="32"/>
  <c r="M504" i="32"/>
  <c r="M505" i="32"/>
  <c r="M506" i="32"/>
  <c r="M507" i="32"/>
  <c r="M508" i="32"/>
  <c r="M509" i="32"/>
  <c r="M510" i="32"/>
  <c r="M511" i="32"/>
  <c r="M512" i="32"/>
  <c r="M13" i="32"/>
  <c r="F13" i="32"/>
  <c r="J14" i="32" l="1"/>
  <c r="M7" i="27"/>
  <c r="AG4" i="2"/>
  <c r="AG5" i="2"/>
  <c r="AG6" i="2"/>
  <c r="AG7" i="2"/>
  <c r="AG8" i="2"/>
  <c r="AG9" i="2"/>
  <c r="AG10" i="2"/>
  <c r="AG11" i="2"/>
  <c r="AG3" i="2"/>
  <c r="G7" i="32" l="1"/>
  <c r="K7" i="27"/>
  <c r="K7" i="32" l="1"/>
  <c r="E13" i="32"/>
  <c r="A31" i="27"/>
  <c r="S31" i="27"/>
  <c r="T31" i="27"/>
  <c r="U31" i="27"/>
  <c r="V31" i="27"/>
  <c r="A32" i="27"/>
  <c r="S32" i="27"/>
  <c r="T32" i="27"/>
  <c r="U32" i="27"/>
  <c r="V32" i="27"/>
  <c r="A33" i="27"/>
  <c r="S33" i="27"/>
  <c r="T33" i="27"/>
  <c r="U33" i="27"/>
  <c r="V33" i="27"/>
  <c r="A34" i="27"/>
  <c r="S34" i="27"/>
  <c r="T34" i="27"/>
  <c r="U34" i="27"/>
  <c r="V34" i="27"/>
  <c r="A35" i="27"/>
  <c r="S35" i="27"/>
  <c r="T35" i="27"/>
  <c r="U35" i="27"/>
  <c r="V35" i="27"/>
  <c r="A36" i="27"/>
  <c r="S36" i="27"/>
  <c r="T36" i="27"/>
  <c r="U36" i="27"/>
  <c r="V36" i="27"/>
  <c r="A37" i="27"/>
  <c r="S37" i="27"/>
  <c r="T37" i="27"/>
  <c r="U37" i="27"/>
  <c r="V37" i="27"/>
  <c r="A38" i="27"/>
  <c r="S38" i="27"/>
  <c r="T38" i="27"/>
  <c r="U38" i="27"/>
  <c r="V38" i="27"/>
  <c r="A39" i="27"/>
  <c r="S39" i="27"/>
  <c r="T39" i="27"/>
  <c r="U39" i="27"/>
  <c r="V39" i="27"/>
  <c r="A40" i="27"/>
  <c r="S40" i="27"/>
  <c r="T40" i="27"/>
  <c r="U40" i="27"/>
  <c r="V40" i="27"/>
  <c r="A41" i="27"/>
  <c r="S41" i="27"/>
  <c r="T41" i="27"/>
  <c r="U41" i="27"/>
  <c r="V41" i="27"/>
  <c r="A42" i="27"/>
  <c r="S42" i="27"/>
  <c r="T42" i="27"/>
  <c r="U42" i="27"/>
  <c r="V42" i="27"/>
  <c r="A43" i="27"/>
  <c r="S43" i="27"/>
  <c r="T43" i="27"/>
  <c r="U43" i="27"/>
  <c r="V43" i="27"/>
  <c r="A44" i="27"/>
  <c r="S44" i="27"/>
  <c r="T44" i="27"/>
  <c r="U44" i="27"/>
  <c r="V44" i="27"/>
  <c r="A45" i="27"/>
  <c r="S45" i="27"/>
  <c r="T45" i="27"/>
  <c r="U45" i="27"/>
  <c r="V45" i="27"/>
  <c r="A46" i="27"/>
  <c r="S46" i="27"/>
  <c r="T46" i="27"/>
  <c r="U46" i="27"/>
  <c r="V46" i="27"/>
  <c r="A47" i="27"/>
  <c r="S47" i="27"/>
  <c r="T47" i="27"/>
  <c r="U47" i="27"/>
  <c r="V47" i="27"/>
  <c r="A48" i="27"/>
  <c r="S48" i="27"/>
  <c r="T48" i="27"/>
  <c r="U48" i="27"/>
  <c r="V48" i="27"/>
  <c r="A49" i="27"/>
  <c r="S49" i="27"/>
  <c r="T49" i="27"/>
  <c r="U49" i="27"/>
  <c r="V49" i="27"/>
  <c r="A50" i="27"/>
  <c r="S50" i="27"/>
  <c r="T50" i="27"/>
  <c r="U50" i="27"/>
  <c r="V50" i="27"/>
  <c r="A51" i="27"/>
  <c r="S51" i="27"/>
  <c r="T51" i="27"/>
  <c r="U51" i="27"/>
  <c r="V51" i="27"/>
  <c r="A52" i="27"/>
  <c r="S52" i="27"/>
  <c r="T52" i="27"/>
  <c r="U52" i="27"/>
  <c r="V52" i="27"/>
  <c r="A53" i="27"/>
  <c r="S53" i="27"/>
  <c r="T53" i="27"/>
  <c r="U53" i="27"/>
  <c r="V53" i="27"/>
  <c r="A54" i="27"/>
  <c r="S54" i="27"/>
  <c r="T54" i="27"/>
  <c r="U54" i="27"/>
  <c r="V54" i="27"/>
  <c r="A55" i="27"/>
  <c r="S55" i="27"/>
  <c r="T55" i="27"/>
  <c r="U55" i="27"/>
  <c r="V55" i="27"/>
  <c r="A56" i="27"/>
  <c r="S56" i="27"/>
  <c r="T56" i="27"/>
  <c r="U56" i="27"/>
  <c r="V56" i="27"/>
  <c r="A57" i="27"/>
  <c r="S57" i="27"/>
  <c r="T57" i="27"/>
  <c r="U57" i="27"/>
  <c r="V57" i="27"/>
  <c r="A58" i="27"/>
  <c r="S58" i="27"/>
  <c r="T58" i="27"/>
  <c r="U58" i="27"/>
  <c r="V58" i="27"/>
  <c r="A59" i="27"/>
  <c r="S59" i="27"/>
  <c r="T59" i="27"/>
  <c r="U59" i="27"/>
  <c r="V59" i="27"/>
  <c r="V30" i="27"/>
  <c r="U30" i="27"/>
  <c r="T30" i="27"/>
  <c r="S30" i="27"/>
  <c r="A30" i="27"/>
  <c r="V29" i="27"/>
  <c r="U29" i="27"/>
  <c r="T29" i="27"/>
  <c r="S29" i="27"/>
  <c r="A29" i="27"/>
  <c r="V28" i="27"/>
  <c r="U28" i="27"/>
  <c r="T28" i="27"/>
  <c r="S28" i="27"/>
  <c r="A28" i="27"/>
  <c r="V27" i="27"/>
  <c r="U27" i="27"/>
  <c r="T27" i="27"/>
  <c r="S27" i="27"/>
  <c r="A27" i="27"/>
  <c r="V26" i="27"/>
  <c r="U26" i="27"/>
  <c r="T26" i="27"/>
  <c r="S26" i="27"/>
  <c r="A26" i="27"/>
  <c r="V25" i="27"/>
  <c r="U25" i="27"/>
  <c r="T25" i="27"/>
  <c r="S25" i="27"/>
  <c r="A25" i="27"/>
  <c r="V24" i="27"/>
  <c r="U24" i="27"/>
  <c r="T24" i="27"/>
  <c r="S24" i="27"/>
  <c r="A24" i="27"/>
  <c r="V23" i="27"/>
  <c r="U23" i="27"/>
  <c r="T23" i="27"/>
  <c r="S23" i="27"/>
  <c r="A23" i="27"/>
  <c r="V22" i="27"/>
  <c r="U22" i="27"/>
  <c r="T22" i="27"/>
  <c r="S22" i="27"/>
  <c r="A22" i="27"/>
  <c r="V21" i="27"/>
  <c r="U21" i="27"/>
  <c r="T21" i="27"/>
  <c r="S21" i="27"/>
  <c r="A21" i="27"/>
  <c r="V20" i="27"/>
  <c r="U20" i="27"/>
  <c r="T20" i="27"/>
  <c r="S20" i="27"/>
  <c r="A20" i="27"/>
  <c r="V19" i="27"/>
  <c r="U19" i="27"/>
  <c r="T19" i="27"/>
  <c r="S19" i="27"/>
  <c r="A19" i="27"/>
  <c r="V18" i="27"/>
  <c r="U18" i="27"/>
  <c r="T18" i="27"/>
  <c r="S18" i="27"/>
  <c r="A18" i="27"/>
  <c r="V17" i="27"/>
  <c r="U17" i="27"/>
  <c r="T17" i="27"/>
  <c r="A17" i="27"/>
  <c r="V16" i="27"/>
  <c r="U16" i="27"/>
  <c r="T16" i="27"/>
  <c r="A16" i="27"/>
  <c r="S15" i="27"/>
  <c r="T15" i="27"/>
  <c r="A15" i="27"/>
  <c r="V14" i="27"/>
  <c r="U14" i="27"/>
  <c r="T14" i="27"/>
  <c r="A14" i="27"/>
  <c r="S16" i="27"/>
  <c r="A13" i="27"/>
  <c r="V7" i="27"/>
  <c r="U7" i="27"/>
  <c r="T7" i="27"/>
  <c r="S7" i="27"/>
  <c r="R7" i="27"/>
  <c r="Q7" i="27"/>
  <c r="P7" i="27"/>
  <c r="O7" i="27"/>
  <c r="N7" i="27"/>
  <c r="L7" i="27"/>
  <c r="J7" i="27"/>
  <c r="I7" i="27"/>
  <c r="H7" i="27"/>
  <c r="G7" i="27"/>
  <c r="E7" i="27"/>
  <c r="D7" i="27"/>
  <c r="C7" i="27"/>
  <c r="B7" i="27"/>
  <c r="A313" i="32"/>
  <c r="B313" i="32"/>
  <c r="D313" i="32"/>
  <c r="E313" i="32"/>
  <c r="J313" i="32"/>
  <c r="S313" i="32"/>
  <c r="T313" i="32"/>
  <c r="U313" i="32"/>
  <c r="V313" i="32"/>
  <c r="A314" i="32"/>
  <c r="B314" i="32"/>
  <c r="D314" i="32"/>
  <c r="E314" i="32"/>
  <c r="J314" i="32"/>
  <c r="S314" i="32"/>
  <c r="T314" i="32"/>
  <c r="U314" i="32"/>
  <c r="V314" i="32"/>
  <c r="A315" i="32"/>
  <c r="B315" i="32"/>
  <c r="D315" i="32"/>
  <c r="E315" i="32"/>
  <c r="J315" i="32"/>
  <c r="S315" i="32"/>
  <c r="T315" i="32"/>
  <c r="U315" i="32"/>
  <c r="V315" i="32"/>
  <c r="A316" i="32"/>
  <c r="B316" i="32"/>
  <c r="D316" i="32"/>
  <c r="E316" i="32"/>
  <c r="J316" i="32"/>
  <c r="S316" i="32"/>
  <c r="T316" i="32"/>
  <c r="U316" i="32"/>
  <c r="V316" i="32"/>
  <c r="A317" i="32"/>
  <c r="B317" i="32"/>
  <c r="D317" i="32"/>
  <c r="E317" i="32"/>
  <c r="J317" i="32"/>
  <c r="S317" i="32"/>
  <c r="T317" i="32"/>
  <c r="U317" i="32"/>
  <c r="V317" i="32"/>
  <c r="A318" i="32"/>
  <c r="B318" i="32"/>
  <c r="D318" i="32"/>
  <c r="E318" i="32"/>
  <c r="J318" i="32"/>
  <c r="S318" i="32"/>
  <c r="T318" i="32"/>
  <c r="U318" i="32"/>
  <c r="V318" i="32"/>
  <c r="A319" i="32"/>
  <c r="B319" i="32"/>
  <c r="D319" i="32"/>
  <c r="E319" i="32"/>
  <c r="J319" i="32"/>
  <c r="S319" i="32"/>
  <c r="T319" i="32"/>
  <c r="U319" i="32"/>
  <c r="V319" i="32"/>
  <c r="A320" i="32"/>
  <c r="B320" i="32"/>
  <c r="D320" i="32"/>
  <c r="E320" i="32"/>
  <c r="J320" i="32"/>
  <c r="S320" i="32"/>
  <c r="T320" i="32"/>
  <c r="U320" i="32"/>
  <c r="V320" i="32"/>
  <c r="A321" i="32"/>
  <c r="B321" i="32"/>
  <c r="D321" i="32"/>
  <c r="E321" i="32"/>
  <c r="J321" i="32"/>
  <c r="S321" i="32"/>
  <c r="T321" i="32"/>
  <c r="U321" i="32"/>
  <c r="V321" i="32"/>
  <c r="A322" i="32"/>
  <c r="B322" i="32"/>
  <c r="D322" i="32"/>
  <c r="E322" i="32"/>
  <c r="J322" i="32"/>
  <c r="S322" i="32"/>
  <c r="T322" i="32"/>
  <c r="U322" i="32"/>
  <c r="V322" i="32"/>
  <c r="A323" i="32"/>
  <c r="B323" i="32"/>
  <c r="D323" i="32"/>
  <c r="E323" i="32"/>
  <c r="J323" i="32"/>
  <c r="S323" i="32"/>
  <c r="T323" i="32"/>
  <c r="U323" i="32"/>
  <c r="V323" i="32"/>
  <c r="A324" i="32"/>
  <c r="B324" i="32"/>
  <c r="D324" i="32"/>
  <c r="E324" i="32"/>
  <c r="J324" i="32"/>
  <c r="S324" i="32"/>
  <c r="T324" i="32"/>
  <c r="U324" i="32"/>
  <c r="V324" i="32"/>
  <c r="A325" i="32"/>
  <c r="B325" i="32"/>
  <c r="D325" i="32"/>
  <c r="E325" i="32"/>
  <c r="J325" i="32"/>
  <c r="S325" i="32"/>
  <c r="T325" i="32"/>
  <c r="U325" i="32"/>
  <c r="V325" i="32"/>
  <c r="A326" i="32"/>
  <c r="B326" i="32"/>
  <c r="D326" i="32"/>
  <c r="E326" i="32"/>
  <c r="J326" i="32"/>
  <c r="S326" i="32"/>
  <c r="T326" i="32"/>
  <c r="U326" i="32"/>
  <c r="V326" i="32"/>
  <c r="A327" i="32"/>
  <c r="B327" i="32"/>
  <c r="D327" i="32"/>
  <c r="E327" i="32"/>
  <c r="J327" i="32"/>
  <c r="S327" i="32"/>
  <c r="T327" i="32"/>
  <c r="U327" i="32"/>
  <c r="V327" i="32"/>
  <c r="A328" i="32"/>
  <c r="B328" i="32"/>
  <c r="D328" i="32"/>
  <c r="E328" i="32"/>
  <c r="J328" i="32"/>
  <c r="S328" i="32"/>
  <c r="T328" i="32"/>
  <c r="U328" i="32"/>
  <c r="V328" i="32"/>
  <c r="A329" i="32"/>
  <c r="B329" i="32"/>
  <c r="D329" i="32"/>
  <c r="E329" i="32"/>
  <c r="J329" i="32"/>
  <c r="S329" i="32"/>
  <c r="T329" i="32"/>
  <c r="U329" i="32"/>
  <c r="V329" i="32"/>
  <c r="A330" i="32"/>
  <c r="B330" i="32"/>
  <c r="D330" i="32"/>
  <c r="E330" i="32"/>
  <c r="J330" i="32"/>
  <c r="S330" i="32"/>
  <c r="T330" i="32"/>
  <c r="U330" i="32"/>
  <c r="V330" i="32"/>
  <c r="A331" i="32"/>
  <c r="B331" i="32"/>
  <c r="D331" i="32"/>
  <c r="E331" i="32"/>
  <c r="J331" i="32"/>
  <c r="S331" i="32"/>
  <c r="T331" i="32"/>
  <c r="U331" i="32"/>
  <c r="V331" i="32"/>
  <c r="A332" i="32"/>
  <c r="B332" i="32"/>
  <c r="D332" i="32"/>
  <c r="E332" i="32"/>
  <c r="J332" i="32"/>
  <c r="S332" i="32"/>
  <c r="T332" i="32"/>
  <c r="U332" i="32"/>
  <c r="V332" i="32"/>
  <c r="A333" i="32"/>
  <c r="B333" i="32"/>
  <c r="D333" i="32"/>
  <c r="E333" i="32"/>
  <c r="J333" i="32"/>
  <c r="S333" i="32"/>
  <c r="T333" i="32"/>
  <c r="U333" i="32"/>
  <c r="V333" i="32"/>
  <c r="A334" i="32"/>
  <c r="B334" i="32"/>
  <c r="D334" i="32"/>
  <c r="E334" i="32"/>
  <c r="J334" i="32"/>
  <c r="S334" i="32"/>
  <c r="T334" i="32"/>
  <c r="U334" i="32"/>
  <c r="V334" i="32"/>
  <c r="A335" i="32"/>
  <c r="B335" i="32"/>
  <c r="D335" i="32"/>
  <c r="E335" i="32"/>
  <c r="J335" i="32"/>
  <c r="S335" i="32"/>
  <c r="T335" i="32"/>
  <c r="U335" i="32"/>
  <c r="V335" i="32"/>
  <c r="A336" i="32"/>
  <c r="B336" i="32"/>
  <c r="D336" i="32"/>
  <c r="E336" i="32"/>
  <c r="J336" i="32"/>
  <c r="S336" i="32"/>
  <c r="T336" i="32"/>
  <c r="U336" i="32"/>
  <c r="V336" i="32"/>
  <c r="A337" i="32"/>
  <c r="B337" i="32"/>
  <c r="D337" i="32"/>
  <c r="E337" i="32"/>
  <c r="J337" i="32"/>
  <c r="S337" i="32"/>
  <c r="T337" i="32"/>
  <c r="U337" i="32"/>
  <c r="V337" i="32"/>
  <c r="A338" i="32"/>
  <c r="B338" i="32"/>
  <c r="D338" i="32"/>
  <c r="E338" i="32"/>
  <c r="J338" i="32"/>
  <c r="S338" i="32"/>
  <c r="T338" i="32"/>
  <c r="U338" i="32"/>
  <c r="V338" i="32"/>
  <c r="A339" i="32"/>
  <c r="B339" i="32"/>
  <c r="D339" i="32"/>
  <c r="E339" i="32"/>
  <c r="J339" i="32"/>
  <c r="S339" i="32"/>
  <c r="T339" i="32"/>
  <c r="U339" i="32"/>
  <c r="V339" i="32"/>
  <c r="A340" i="32"/>
  <c r="B340" i="32"/>
  <c r="D340" i="32"/>
  <c r="E340" i="32"/>
  <c r="J340" i="32"/>
  <c r="S340" i="32"/>
  <c r="T340" i="32"/>
  <c r="U340" i="32"/>
  <c r="V340" i="32"/>
  <c r="A341" i="32"/>
  <c r="B341" i="32"/>
  <c r="D341" i="32"/>
  <c r="E341" i="32"/>
  <c r="J341" i="32"/>
  <c r="S341" i="32"/>
  <c r="T341" i="32"/>
  <c r="U341" i="32"/>
  <c r="V341" i="32"/>
  <c r="A342" i="32"/>
  <c r="B342" i="32"/>
  <c r="D342" i="32"/>
  <c r="E342" i="32"/>
  <c r="J342" i="32"/>
  <c r="S342" i="32"/>
  <c r="T342" i="32"/>
  <c r="U342" i="32"/>
  <c r="V342" i="32"/>
  <c r="A343" i="32"/>
  <c r="B343" i="32"/>
  <c r="D343" i="32"/>
  <c r="E343" i="32"/>
  <c r="J343" i="32"/>
  <c r="S343" i="32"/>
  <c r="T343" i="32"/>
  <c r="U343" i="32"/>
  <c r="V343" i="32"/>
  <c r="A344" i="32"/>
  <c r="B344" i="32"/>
  <c r="D344" i="32"/>
  <c r="E344" i="32"/>
  <c r="J344" i="32"/>
  <c r="S344" i="32"/>
  <c r="T344" i="32"/>
  <c r="U344" i="32"/>
  <c r="V344" i="32"/>
  <c r="A345" i="32"/>
  <c r="B345" i="32"/>
  <c r="D345" i="32"/>
  <c r="E345" i="32"/>
  <c r="J345" i="32"/>
  <c r="S345" i="32"/>
  <c r="T345" i="32"/>
  <c r="U345" i="32"/>
  <c r="V345" i="32"/>
  <c r="A346" i="32"/>
  <c r="B346" i="32"/>
  <c r="D346" i="32"/>
  <c r="E346" i="32"/>
  <c r="J346" i="32"/>
  <c r="S346" i="32"/>
  <c r="T346" i="32"/>
  <c r="U346" i="32"/>
  <c r="V346" i="32"/>
  <c r="A347" i="32"/>
  <c r="B347" i="32"/>
  <c r="D347" i="32"/>
  <c r="E347" i="32"/>
  <c r="J347" i="32"/>
  <c r="S347" i="32"/>
  <c r="T347" i="32"/>
  <c r="U347" i="32"/>
  <c r="V347" i="32"/>
  <c r="A348" i="32"/>
  <c r="B348" i="32"/>
  <c r="D348" i="32"/>
  <c r="E348" i="32"/>
  <c r="J348" i="32"/>
  <c r="S348" i="32"/>
  <c r="T348" i="32"/>
  <c r="U348" i="32"/>
  <c r="V348" i="32"/>
  <c r="A349" i="32"/>
  <c r="B349" i="32"/>
  <c r="D349" i="32"/>
  <c r="E349" i="32"/>
  <c r="J349" i="32"/>
  <c r="S349" i="32"/>
  <c r="T349" i="32"/>
  <c r="U349" i="32"/>
  <c r="V349" i="32"/>
  <c r="A350" i="32"/>
  <c r="B350" i="32"/>
  <c r="D350" i="32"/>
  <c r="E350" i="32"/>
  <c r="J350" i="32"/>
  <c r="S350" i="32"/>
  <c r="T350" i="32"/>
  <c r="U350" i="32"/>
  <c r="V350" i="32"/>
  <c r="A351" i="32"/>
  <c r="B351" i="32"/>
  <c r="D351" i="32"/>
  <c r="E351" i="32"/>
  <c r="J351" i="32"/>
  <c r="S351" i="32"/>
  <c r="T351" i="32"/>
  <c r="U351" i="32"/>
  <c r="V351" i="32"/>
  <c r="A352" i="32"/>
  <c r="B352" i="32"/>
  <c r="D352" i="32"/>
  <c r="E352" i="32"/>
  <c r="J352" i="32"/>
  <c r="S352" i="32"/>
  <c r="T352" i="32"/>
  <c r="U352" i="32"/>
  <c r="V352" i="32"/>
  <c r="A353" i="32"/>
  <c r="B353" i="32"/>
  <c r="D353" i="32"/>
  <c r="E353" i="32"/>
  <c r="J353" i="32"/>
  <c r="S353" i="32"/>
  <c r="T353" i="32"/>
  <c r="U353" i="32"/>
  <c r="V353" i="32"/>
  <c r="A354" i="32"/>
  <c r="B354" i="32"/>
  <c r="D354" i="32"/>
  <c r="E354" i="32"/>
  <c r="J354" i="32"/>
  <c r="S354" i="32"/>
  <c r="T354" i="32"/>
  <c r="U354" i="32"/>
  <c r="V354" i="32"/>
  <c r="A355" i="32"/>
  <c r="B355" i="32"/>
  <c r="D355" i="32"/>
  <c r="E355" i="32"/>
  <c r="J355" i="32"/>
  <c r="S355" i="32"/>
  <c r="T355" i="32"/>
  <c r="U355" i="32"/>
  <c r="V355" i="32"/>
  <c r="A356" i="32"/>
  <c r="B356" i="32"/>
  <c r="D356" i="32"/>
  <c r="E356" i="32"/>
  <c r="J356" i="32"/>
  <c r="S356" i="32"/>
  <c r="T356" i="32"/>
  <c r="U356" i="32"/>
  <c r="V356" i="32"/>
  <c r="A357" i="32"/>
  <c r="B357" i="32"/>
  <c r="D357" i="32"/>
  <c r="E357" i="32"/>
  <c r="J357" i="32"/>
  <c r="S357" i="32"/>
  <c r="T357" i="32"/>
  <c r="U357" i="32"/>
  <c r="V357" i="32"/>
  <c r="A358" i="32"/>
  <c r="B358" i="32"/>
  <c r="D358" i="32"/>
  <c r="E358" i="32"/>
  <c r="J358" i="32"/>
  <c r="S358" i="32"/>
  <c r="T358" i="32"/>
  <c r="U358" i="32"/>
  <c r="V358" i="32"/>
  <c r="A359" i="32"/>
  <c r="B359" i="32"/>
  <c r="D359" i="32"/>
  <c r="E359" i="32"/>
  <c r="J359" i="32"/>
  <c r="S359" i="32"/>
  <c r="T359" i="32"/>
  <c r="U359" i="32"/>
  <c r="V359" i="32"/>
  <c r="A360" i="32"/>
  <c r="B360" i="32"/>
  <c r="D360" i="32"/>
  <c r="E360" i="32"/>
  <c r="J360" i="32"/>
  <c r="S360" i="32"/>
  <c r="T360" i="32"/>
  <c r="U360" i="32"/>
  <c r="V360" i="32"/>
  <c r="A361" i="32"/>
  <c r="B361" i="32"/>
  <c r="D361" i="32"/>
  <c r="E361" i="32"/>
  <c r="J361" i="32"/>
  <c r="S361" i="32"/>
  <c r="T361" i="32"/>
  <c r="U361" i="32"/>
  <c r="V361" i="32"/>
  <c r="A362" i="32"/>
  <c r="B362" i="32"/>
  <c r="D362" i="32"/>
  <c r="E362" i="32"/>
  <c r="J362" i="32"/>
  <c r="S362" i="32"/>
  <c r="T362" i="32"/>
  <c r="U362" i="32"/>
  <c r="V362" i="32"/>
  <c r="A363" i="32"/>
  <c r="B363" i="32"/>
  <c r="D363" i="32"/>
  <c r="E363" i="32"/>
  <c r="J363" i="32"/>
  <c r="S363" i="32"/>
  <c r="T363" i="32"/>
  <c r="U363" i="32"/>
  <c r="V363" i="32"/>
  <c r="A364" i="32"/>
  <c r="B364" i="32"/>
  <c r="D364" i="32"/>
  <c r="E364" i="32"/>
  <c r="J364" i="32"/>
  <c r="S364" i="32"/>
  <c r="T364" i="32"/>
  <c r="U364" i="32"/>
  <c r="V364" i="32"/>
  <c r="A365" i="32"/>
  <c r="B365" i="32"/>
  <c r="D365" i="32"/>
  <c r="E365" i="32"/>
  <c r="J365" i="32"/>
  <c r="S365" i="32"/>
  <c r="T365" i="32"/>
  <c r="U365" i="32"/>
  <c r="V365" i="32"/>
  <c r="A366" i="32"/>
  <c r="B366" i="32"/>
  <c r="D366" i="32"/>
  <c r="E366" i="32"/>
  <c r="J366" i="32"/>
  <c r="S366" i="32"/>
  <c r="T366" i="32"/>
  <c r="U366" i="32"/>
  <c r="V366" i="32"/>
  <c r="A367" i="32"/>
  <c r="B367" i="32"/>
  <c r="D367" i="32"/>
  <c r="E367" i="32"/>
  <c r="J367" i="32"/>
  <c r="S367" i="32"/>
  <c r="T367" i="32"/>
  <c r="U367" i="32"/>
  <c r="V367" i="32"/>
  <c r="A368" i="32"/>
  <c r="B368" i="32"/>
  <c r="D368" i="32"/>
  <c r="E368" i="32"/>
  <c r="J368" i="32"/>
  <c r="S368" i="32"/>
  <c r="T368" i="32"/>
  <c r="U368" i="32"/>
  <c r="V368" i="32"/>
  <c r="A369" i="32"/>
  <c r="B369" i="32"/>
  <c r="D369" i="32"/>
  <c r="E369" i="32"/>
  <c r="J369" i="32"/>
  <c r="S369" i="32"/>
  <c r="T369" i="32"/>
  <c r="U369" i="32"/>
  <c r="V369" i="32"/>
  <c r="A370" i="32"/>
  <c r="B370" i="32"/>
  <c r="D370" i="32"/>
  <c r="E370" i="32"/>
  <c r="J370" i="32"/>
  <c r="S370" i="32"/>
  <c r="T370" i="32"/>
  <c r="U370" i="32"/>
  <c r="V370" i="32"/>
  <c r="A371" i="32"/>
  <c r="B371" i="32"/>
  <c r="D371" i="32"/>
  <c r="E371" i="32"/>
  <c r="J371" i="32"/>
  <c r="S371" i="32"/>
  <c r="T371" i="32"/>
  <c r="U371" i="32"/>
  <c r="V371" i="32"/>
  <c r="A372" i="32"/>
  <c r="B372" i="32"/>
  <c r="D372" i="32"/>
  <c r="E372" i="32"/>
  <c r="J372" i="32"/>
  <c r="S372" i="32"/>
  <c r="T372" i="32"/>
  <c r="U372" i="32"/>
  <c r="V372" i="32"/>
  <c r="A373" i="32"/>
  <c r="B373" i="32"/>
  <c r="D373" i="32"/>
  <c r="E373" i="32"/>
  <c r="J373" i="32"/>
  <c r="S373" i="32"/>
  <c r="T373" i="32"/>
  <c r="U373" i="32"/>
  <c r="V373" i="32"/>
  <c r="A374" i="32"/>
  <c r="B374" i="32"/>
  <c r="D374" i="32"/>
  <c r="E374" i="32"/>
  <c r="J374" i="32"/>
  <c r="S374" i="32"/>
  <c r="T374" i="32"/>
  <c r="U374" i="32"/>
  <c r="V374" i="32"/>
  <c r="A375" i="32"/>
  <c r="B375" i="32"/>
  <c r="D375" i="32"/>
  <c r="E375" i="32"/>
  <c r="J375" i="32"/>
  <c r="S375" i="32"/>
  <c r="T375" i="32"/>
  <c r="U375" i="32"/>
  <c r="V375" i="32"/>
  <c r="A376" i="32"/>
  <c r="B376" i="32"/>
  <c r="D376" i="32"/>
  <c r="E376" i="32"/>
  <c r="J376" i="32"/>
  <c r="S376" i="32"/>
  <c r="T376" i="32"/>
  <c r="U376" i="32"/>
  <c r="V376" i="32"/>
  <c r="A377" i="32"/>
  <c r="B377" i="32"/>
  <c r="D377" i="32"/>
  <c r="E377" i="32"/>
  <c r="J377" i="32"/>
  <c r="S377" i="32"/>
  <c r="T377" i="32"/>
  <c r="U377" i="32"/>
  <c r="V377" i="32"/>
  <c r="A378" i="32"/>
  <c r="B378" i="32"/>
  <c r="D378" i="32"/>
  <c r="E378" i="32"/>
  <c r="J378" i="32"/>
  <c r="S378" i="32"/>
  <c r="T378" i="32"/>
  <c r="U378" i="32"/>
  <c r="V378" i="32"/>
  <c r="A379" i="32"/>
  <c r="B379" i="32"/>
  <c r="D379" i="32"/>
  <c r="E379" i="32"/>
  <c r="J379" i="32"/>
  <c r="S379" i="32"/>
  <c r="T379" i="32"/>
  <c r="U379" i="32"/>
  <c r="V379" i="32"/>
  <c r="A380" i="32"/>
  <c r="B380" i="32"/>
  <c r="D380" i="32"/>
  <c r="E380" i="32"/>
  <c r="J380" i="32"/>
  <c r="S380" i="32"/>
  <c r="T380" i="32"/>
  <c r="U380" i="32"/>
  <c r="V380" i="32"/>
  <c r="A381" i="32"/>
  <c r="B381" i="32"/>
  <c r="D381" i="32"/>
  <c r="E381" i="32"/>
  <c r="J381" i="32"/>
  <c r="S381" i="32"/>
  <c r="T381" i="32"/>
  <c r="U381" i="32"/>
  <c r="V381" i="32"/>
  <c r="A382" i="32"/>
  <c r="B382" i="32"/>
  <c r="D382" i="32"/>
  <c r="E382" i="32"/>
  <c r="J382" i="32"/>
  <c r="S382" i="32"/>
  <c r="T382" i="32"/>
  <c r="U382" i="32"/>
  <c r="V382" i="32"/>
  <c r="A383" i="32"/>
  <c r="B383" i="32"/>
  <c r="D383" i="32"/>
  <c r="E383" i="32"/>
  <c r="J383" i="32"/>
  <c r="S383" i="32"/>
  <c r="T383" i="32"/>
  <c r="U383" i="32"/>
  <c r="V383" i="32"/>
  <c r="A384" i="32"/>
  <c r="B384" i="32"/>
  <c r="D384" i="32"/>
  <c r="E384" i="32"/>
  <c r="J384" i="32"/>
  <c r="S384" i="32"/>
  <c r="T384" i="32"/>
  <c r="U384" i="32"/>
  <c r="V384" i="32"/>
  <c r="A385" i="32"/>
  <c r="B385" i="32"/>
  <c r="D385" i="32"/>
  <c r="E385" i="32"/>
  <c r="J385" i="32"/>
  <c r="S385" i="32"/>
  <c r="T385" i="32"/>
  <c r="U385" i="32"/>
  <c r="V385" i="32"/>
  <c r="A386" i="32"/>
  <c r="B386" i="32"/>
  <c r="D386" i="32"/>
  <c r="E386" i="32"/>
  <c r="J386" i="32"/>
  <c r="S386" i="32"/>
  <c r="T386" i="32"/>
  <c r="U386" i="32"/>
  <c r="V386" i="32"/>
  <c r="A387" i="32"/>
  <c r="B387" i="32"/>
  <c r="D387" i="32"/>
  <c r="E387" i="32"/>
  <c r="J387" i="32"/>
  <c r="S387" i="32"/>
  <c r="T387" i="32"/>
  <c r="U387" i="32"/>
  <c r="V387" i="32"/>
  <c r="A388" i="32"/>
  <c r="B388" i="32"/>
  <c r="D388" i="32"/>
  <c r="E388" i="32"/>
  <c r="J388" i="32"/>
  <c r="S388" i="32"/>
  <c r="T388" i="32"/>
  <c r="U388" i="32"/>
  <c r="V388" i="32"/>
  <c r="A389" i="32"/>
  <c r="B389" i="32"/>
  <c r="D389" i="32"/>
  <c r="E389" i="32"/>
  <c r="J389" i="32"/>
  <c r="S389" i="32"/>
  <c r="T389" i="32"/>
  <c r="U389" i="32"/>
  <c r="V389" i="32"/>
  <c r="A390" i="32"/>
  <c r="B390" i="32"/>
  <c r="D390" i="32"/>
  <c r="E390" i="32"/>
  <c r="J390" i="32"/>
  <c r="S390" i="32"/>
  <c r="T390" i="32"/>
  <c r="U390" i="32"/>
  <c r="V390" i="32"/>
  <c r="A391" i="32"/>
  <c r="B391" i="32"/>
  <c r="D391" i="32"/>
  <c r="E391" i="32"/>
  <c r="J391" i="32"/>
  <c r="S391" i="32"/>
  <c r="T391" i="32"/>
  <c r="U391" i="32"/>
  <c r="V391" i="32"/>
  <c r="A392" i="32"/>
  <c r="B392" i="32"/>
  <c r="D392" i="32"/>
  <c r="E392" i="32"/>
  <c r="J392" i="32"/>
  <c r="S392" i="32"/>
  <c r="T392" i="32"/>
  <c r="U392" i="32"/>
  <c r="V392" i="32"/>
  <c r="A393" i="32"/>
  <c r="B393" i="32"/>
  <c r="D393" i="32"/>
  <c r="E393" i="32"/>
  <c r="J393" i="32"/>
  <c r="S393" i="32"/>
  <c r="T393" i="32"/>
  <c r="U393" i="32"/>
  <c r="V393" i="32"/>
  <c r="A394" i="32"/>
  <c r="B394" i="32"/>
  <c r="D394" i="32"/>
  <c r="E394" i="32"/>
  <c r="J394" i="32"/>
  <c r="S394" i="32"/>
  <c r="T394" i="32"/>
  <c r="U394" i="32"/>
  <c r="V394" i="32"/>
  <c r="A395" i="32"/>
  <c r="B395" i="32"/>
  <c r="D395" i="32"/>
  <c r="E395" i="32"/>
  <c r="J395" i="32"/>
  <c r="S395" i="32"/>
  <c r="T395" i="32"/>
  <c r="U395" i="32"/>
  <c r="V395" i="32"/>
  <c r="A396" i="32"/>
  <c r="B396" i="32"/>
  <c r="D396" i="32"/>
  <c r="E396" i="32"/>
  <c r="J396" i="32"/>
  <c r="S396" i="32"/>
  <c r="T396" i="32"/>
  <c r="U396" i="32"/>
  <c r="V396" i="32"/>
  <c r="A397" i="32"/>
  <c r="B397" i="32"/>
  <c r="D397" i="32"/>
  <c r="E397" i="32"/>
  <c r="J397" i="32"/>
  <c r="S397" i="32"/>
  <c r="T397" i="32"/>
  <c r="U397" i="32"/>
  <c r="V397" i="32"/>
  <c r="A398" i="32"/>
  <c r="B398" i="32"/>
  <c r="D398" i="32"/>
  <c r="E398" i="32"/>
  <c r="J398" i="32"/>
  <c r="S398" i="32"/>
  <c r="T398" i="32"/>
  <c r="U398" i="32"/>
  <c r="V398" i="32"/>
  <c r="A399" i="32"/>
  <c r="B399" i="32"/>
  <c r="D399" i="32"/>
  <c r="E399" i="32"/>
  <c r="J399" i="32"/>
  <c r="S399" i="32"/>
  <c r="T399" i="32"/>
  <c r="U399" i="32"/>
  <c r="V399" i="32"/>
  <c r="A400" i="32"/>
  <c r="B400" i="32"/>
  <c r="D400" i="32"/>
  <c r="E400" i="32"/>
  <c r="J400" i="32"/>
  <c r="S400" i="32"/>
  <c r="T400" i="32"/>
  <c r="U400" i="32"/>
  <c r="V400" i="32"/>
  <c r="A401" i="32"/>
  <c r="B401" i="32"/>
  <c r="D401" i="32"/>
  <c r="E401" i="32"/>
  <c r="J401" i="32"/>
  <c r="S401" i="32"/>
  <c r="T401" i="32"/>
  <c r="U401" i="32"/>
  <c r="V401" i="32"/>
  <c r="A402" i="32"/>
  <c r="B402" i="32"/>
  <c r="D402" i="32"/>
  <c r="E402" i="32"/>
  <c r="J402" i="32"/>
  <c r="S402" i="32"/>
  <c r="T402" i="32"/>
  <c r="U402" i="32"/>
  <c r="V402" i="32"/>
  <c r="A403" i="32"/>
  <c r="B403" i="32"/>
  <c r="D403" i="32"/>
  <c r="E403" i="32"/>
  <c r="J403" i="32"/>
  <c r="S403" i="32"/>
  <c r="T403" i="32"/>
  <c r="U403" i="32"/>
  <c r="V403" i="32"/>
  <c r="A404" i="32"/>
  <c r="B404" i="32"/>
  <c r="D404" i="32"/>
  <c r="E404" i="32"/>
  <c r="J404" i="32"/>
  <c r="S404" i="32"/>
  <c r="T404" i="32"/>
  <c r="U404" i="32"/>
  <c r="V404" i="32"/>
  <c r="A405" i="32"/>
  <c r="B405" i="32"/>
  <c r="D405" i="32"/>
  <c r="E405" i="32"/>
  <c r="J405" i="32"/>
  <c r="S405" i="32"/>
  <c r="T405" i="32"/>
  <c r="U405" i="32"/>
  <c r="V405" i="32"/>
  <c r="A406" i="32"/>
  <c r="B406" i="32"/>
  <c r="D406" i="32"/>
  <c r="E406" i="32"/>
  <c r="J406" i="32"/>
  <c r="S406" i="32"/>
  <c r="T406" i="32"/>
  <c r="U406" i="32"/>
  <c r="V406" i="32"/>
  <c r="A407" i="32"/>
  <c r="B407" i="32"/>
  <c r="D407" i="32"/>
  <c r="E407" i="32"/>
  <c r="J407" i="32"/>
  <c r="S407" i="32"/>
  <c r="T407" i="32"/>
  <c r="U407" i="32"/>
  <c r="V407" i="32"/>
  <c r="A408" i="32"/>
  <c r="B408" i="32"/>
  <c r="D408" i="32"/>
  <c r="E408" i="32"/>
  <c r="J408" i="32"/>
  <c r="S408" i="32"/>
  <c r="T408" i="32"/>
  <c r="U408" i="32"/>
  <c r="V408" i="32"/>
  <c r="A409" i="32"/>
  <c r="B409" i="32"/>
  <c r="D409" i="32"/>
  <c r="E409" i="32"/>
  <c r="J409" i="32"/>
  <c r="S409" i="32"/>
  <c r="T409" i="32"/>
  <c r="U409" i="32"/>
  <c r="V409" i="32"/>
  <c r="A410" i="32"/>
  <c r="B410" i="32"/>
  <c r="D410" i="32"/>
  <c r="E410" i="32"/>
  <c r="J410" i="32"/>
  <c r="S410" i="32"/>
  <c r="T410" i="32"/>
  <c r="U410" i="32"/>
  <c r="V410" i="32"/>
  <c r="A411" i="32"/>
  <c r="B411" i="32"/>
  <c r="D411" i="32"/>
  <c r="E411" i="32"/>
  <c r="J411" i="32"/>
  <c r="S411" i="32"/>
  <c r="T411" i="32"/>
  <c r="U411" i="32"/>
  <c r="V411" i="32"/>
  <c r="A412" i="32"/>
  <c r="B412" i="32"/>
  <c r="D412" i="32"/>
  <c r="E412" i="32"/>
  <c r="J412" i="32"/>
  <c r="S412" i="32"/>
  <c r="T412" i="32"/>
  <c r="U412" i="32"/>
  <c r="V412" i="32"/>
  <c r="A413" i="32"/>
  <c r="B413" i="32"/>
  <c r="D413" i="32"/>
  <c r="E413" i="32"/>
  <c r="J413" i="32"/>
  <c r="S413" i="32"/>
  <c r="T413" i="32"/>
  <c r="U413" i="32"/>
  <c r="V413" i="32"/>
  <c r="A414" i="32"/>
  <c r="B414" i="32"/>
  <c r="D414" i="32"/>
  <c r="E414" i="32"/>
  <c r="J414" i="32"/>
  <c r="S414" i="32"/>
  <c r="T414" i="32"/>
  <c r="U414" i="32"/>
  <c r="V414" i="32"/>
  <c r="A415" i="32"/>
  <c r="B415" i="32"/>
  <c r="D415" i="32"/>
  <c r="E415" i="32"/>
  <c r="J415" i="32"/>
  <c r="S415" i="32"/>
  <c r="T415" i="32"/>
  <c r="U415" i="32"/>
  <c r="V415" i="32"/>
  <c r="A416" i="32"/>
  <c r="B416" i="32"/>
  <c r="D416" i="32"/>
  <c r="E416" i="32"/>
  <c r="J416" i="32"/>
  <c r="S416" i="32"/>
  <c r="T416" i="32"/>
  <c r="U416" i="32"/>
  <c r="V416" i="32"/>
  <c r="A417" i="32"/>
  <c r="B417" i="32"/>
  <c r="D417" i="32"/>
  <c r="E417" i="32"/>
  <c r="J417" i="32"/>
  <c r="S417" i="32"/>
  <c r="T417" i="32"/>
  <c r="U417" i="32"/>
  <c r="V417" i="32"/>
  <c r="A418" i="32"/>
  <c r="B418" i="32"/>
  <c r="D418" i="32"/>
  <c r="E418" i="32"/>
  <c r="J418" i="32"/>
  <c r="S418" i="32"/>
  <c r="T418" i="32"/>
  <c r="U418" i="32"/>
  <c r="V418" i="32"/>
  <c r="A419" i="32"/>
  <c r="B419" i="32"/>
  <c r="D419" i="32"/>
  <c r="E419" i="32"/>
  <c r="J419" i="32"/>
  <c r="S419" i="32"/>
  <c r="T419" i="32"/>
  <c r="U419" i="32"/>
  <c r="V419" i="32"/>
  <c r="A420" i="32"/>
  <c r="B420" i="32"/>
  <c r="D420" i="32"/>
  <c r="E420" i="32"/>
  <c r="J420" i="32"/>
  <c r="S420" i="32"/>
  <c r="T420" i="32"/>
  <c r="U420" i="32"/>
  <c r="V420" i="32"/>
  <c r="A421" i="32"/>
  <c r="B421" i="32"/>
  <c r="D421" i="32"/>
  <c r="E421" i="32"/>
  <c r="J421" i="32"/>
  <c r="S421" i="32"/>
  <c r="T421" i="32"/>
  <c r="U421" i="32"/>
  <c r="V421" i="32"/>
  <c r="A422" i="32"/>
  <c r="B422" i="32"/>
  <c r="D422" i="32"/>
  <c r="E422" i="32"/>
  <c r="J422" i="32"/>
  <c r="S422" i="32"/>
  <c r="T422" i="32"/>
  <c r="U422" i="32"/>
  <c r="V422" i="32"/>
  <c r="A423" i="32"/>
  <c r="B423" i="32"/>
  <c r="D423" i="32"/>
  <c r="E423" i="32"/>
  <c r="J423" i="32"/>
  <c r="S423" i="32"/>
  <c r="T423" i="32"/>
  <c r="U423" i="32"/>
  <c r="V423" i="32"/>
  <c r="A424" i="32"/>
  <c r="B424" i="32"/>
  <c r="D424" i="32"/>
  <c r="E424" i="32"/>
  <c r="J424" i="32"/>
  <c r="S424" i="32"/>
  <c r="T424" i="32"/>
  <c r="U424" i="32"/>
  <c r="V424" i="32"/>
  <c r="A425" i="32"/>
  <c r="B425" i="32"/>
  <c r="D425" i="32"/>
  <c r="E425" i="32"/>
  <c r="J425" i="32"/>
  <c r="S425" i="32"/>
  <c r="T425" i="32"/>
  <c r="U425" i="32"/>
  <c r="V425" i="32"/>
  <c r="A426" i="32"/>
  <c r="B426" i="32"/>
  <c r="D426" i="32"/>
  <c r="E426" i="32"/>
  <c r="J426" i="32"/>
  <c r="S426" i="32"/>
  <c r="T426" i="32"/>
  <c r="U426" i="32"/>
  <c r="V426" i="32"/>
  <c r="A427" i="32"/>
  <c r="B427" i="32"/>
  <c r="D427" i="32"/>
  <c r="E427" i="32"/>
  <c r="J427" i="32"/>
  <c r="S427" i="32"/>
  <c r="T427" i="32"/>
  <c r="U427" i="32"/>
  <c r="V427" i="32"/>
  <c r="A428" i="32"/>
  <c r="B428" i="32"/>
  <c r="D428" i="32"/>
  <c r="E428" i="32"/>
  <c r="J428" i="32"/>
  <c r="S428" i="32"/>
  <c r="T428" i="32"/>
  <c r="U428" i="32"/>
  <c r="V428" i="32"/>
  <c r="A429" i="32"/>
  <c r="B429" i="32"/>
  <c r="D429" i="32"/>
  <c r="E429" i="32"/>
  <c r="J429" i="32"/>
  <c r="S429" i="32"/>
  <c r="T429" i="32"/>
  <c r="U429" i="32"/>
  <c r="V429" i="32"/>
  <c r="A430" i="32"/>
  <c r="B430" i="32"/>
  <c r="D430" i="32"/>
  <c r="E430" i="32"/>
  <c r="J430" i="32"/>
  <c r="S430" i="32"/>
  <c r="T430" i="32"/>
  <c r="U430" i="32"/>
  <c r="V430" i="32"/>
  <c r="A431" i="32"/>
  <c r="B431" i="32"/>
  <c r="D431" i="32"/>
  <c r="E431" i="32"/>
  <c r="J431" i="32"/>
  <c r="S431" i="32"/>
  <c r="T431" i="32"/>
  <c r="U431" i="32"/>
  <c r="V431" i="32"/>
  <c r="A432" i="32"/>
  <c r="B432" i="32"/>
  <c r="D432" i="32"/>
  <c r="E432" i="32"/>
  <c r="J432" i="32"/>
  <c r="S432" i="32"/>
  <c r="T432" i="32"/>
  <c r="U432" i="32"/>
  <c r="V432" i="32"/>
  <c r="A433" i="32"/>
  <c r="B433" i="32"/>
  <c r="D433" i="32"/>
  <c r="E433" i="32"/>
  <c r="J433" i="32"/>
  <c r="S433" i="32"/>
  <c r="T433" i="32"/>
  <c r="U433" i="32"/>
  <c r="V433" i="32"/>
  <c r="A434" i="32"/>
  <c r="B434" i="32"/>
  <c r="D434" i="32"/>
  <c r="E434" i="32"/>
  <c r="J434" i="32"/>
  <c r="S434" i="32"/>
  <c r="T434" i="32"/>
  <c r="U434" i="32"/>
  <c r="V434" i="32"/>
  <c r="A435" i="32"/>
  <c r="B435" i="32"/>
  <c r="D435" i="32"/>
  <c r="E435" i="32"/>
  <c r="J435" i="32"/>
  <c r="S435" i="32"/>
  <c r="T435" i="32"/>
  <c r="U435" i="32"/>
  <c r="V435" i="32"/>
  <c r="A436" i="32"/>
  <c r="B436" i="32"/>
  <c r="D436" i="32"/>
  <c r="E436" i="32"/>
  <c r="J436" i="32"/>
  <c r="S436" i="32"/>
  <c r="T436" i="32"/>
  <c r="U436" i="32"/>
  <c r="V436" i="32"/>
  <c r="A437" i="32"/>
  <c r="B437" i="32"/>
  <c r="D437" i="32"/>
  <c r="E437" i="32"/>
  <c r="J437" i="32"/>
  <c r="S437" i="32"/>
  <c r="T437" i="32"/>
  <c r="U437" i="32"/>
  <c r="V437" i="32"/>
  <c r="A438" i="32"/>
  <c r="B438" i="32"/>
  <c r="D438" i="32"/>
  <c r="E438" i="32"/>
  <c r="J438" i="32"/>
  <c r="S438" i="32"/>
  <c r="T438" i="32"/>
  <c r="U438" i="32"/>
  <c r="V438" i="32"/>
  <c r="A439" i="32"/>
  <c r="B439" i="32"/>
  <c r="D439" i="32"/>
  <c r="E439" i="32"/>
  <c r="J439" i="32"/>
  <c r="S439" i="32"/>
  <c r="T439" i="32"/>
  <c r="U439" i="32"/>
  <c r="V439" i="32"/>
  <c r="A440" i="32"/>
  <c r="B440" i="32"/>
  <c r="D440" i="32"/>
  <c r="E440" i="32"/>
  <c r="J440" i="32"/>
  <c r="S440" i="32"/>
  <c r="T440" i="32"/>
  <c r="U440" i="32"/>
  <c r="V440" i="32"/>
  <c r="A441" i="32"/>
  <c r="B441" i="32"/>
  <c r="D441" i="32"/>
  <c r="E441" i="32"/>
  <c r="J441" i="32"/>
  <c r="S441" i="32"/>
  <c r="T441" i="32"/>
  <c r="U441" i="32"/>
  <c r="V441" i="32"/>
  <c r="A442" i="32"/>
  <c r="B442" i="32"/>
  <c r="D442" i="32"/>
  <c r="E442" i="32"/>
  <c r="J442" i="32"/>
  <c r="S442" i="32"/>
  <c r="T442" i="32"/>
  <c r="U442" i="32"/>
  <c r="V442" i="32"/>
  <c r="A443" i="32"/>
  <c r="B443" i="32"/>
  <c r="D443" i="32"/>
  <c r="E443" i="32"/>
  <c r="J443" i="32"/>
  <c r="S443" i="32"/>
  <c r="T443" i="32"/>
  <c r="U443" i="32"/>
  <c r="V443" i="32"/>
  <c r="A444" i="32"/>
  <c r="B444" i="32"/>
  <c r="D444" i="32"/>
  <c r="E444" i="32"/>
  <c r="J444" i="32"/>
  <c r="S444" i="32"/>
  <c r="T444" i="32"/>
  <c r="U444" i="32"/>
  <c r="V444" i="32"/>
  <c r="A445" i="32"/>
  <c r="B445" i="32"/>
  <c r="D445" i="32"/>
  <c r="E445" i="32"/>
  <c r="J445" i="32"/>
  <c r="S445" i="32"/>
  <c r="T445" i="32"/>
  <c r="U445" i="32"/>
  <c r="V445" i="32"/>
  <c r="A446" i="32"/>
  <c r="B446" i="32"/>
  <c r="D446" i="32"/>
  <c r="E446" i="32"/>
  <c r="J446" i="32"/>
  <c r="S446" i="32"/>
  <c r="T446" i="32"/>
  <c r="U446" i="32"/>
  <c r="V446" i="32"/>
  <c r="A447" i="32"/>
  <c r="B447" i="32"/>
  <c r="D447" i="32"/>
  <c r="E447" i="32"/>
  <c r="J447" i="32"/>
  <c r="S447" i="32"/>
  <c r="T447" i="32"/>
  <c r="U447" i="32"/>
  <c r="V447" i="32"/>
  <c r="A448" i="32"/>
  <c r="B448" i="32"/>
  <c r="D448" i="32"/>
  <c r="E448" i="32"/>
  <c r="J448" i="32"/>
  <c r="S448" i="32"/>
  <c r="T448" i="32"/>
  <c r="U448" i="32"/>
  <c r="V448" i="32"/>
  <c r="A449" i="32"/>
  <c r="B449" i="32"/>
  <c r="D449" i="32"/>
  <c r="E449" i="32"/>
  <c r="J449" i="32"/>
  <c r="S449" i="32"/>
  <c r="T449" i="32"/>
  <c r="U449" i="32"/>
  <c r="V449" i="32"/>
  <c r="A450" i="32"/>
  <c r="B450" i="32"/>
  <c r="D450" i="32"/>
  <c r="E450" i="32"/>
  <c r="J450" i="32"/>
  <c r="S450" i="32"/>
  <c r="T450" i="32"/>
  <c r="U450" i="32"/>
  <c r="V450" i="32"/>
  <c r="A451" i="32"/>
  <c r="B451" i="32"/>
  <c r="D451" i="32"/>
  <c r="E451" i="32"/>
  <c r="J451" i="32"/>
  <c r="S451" i="32"/>
  <c r="T451" i="32"/>
  <c r="U451" i="32"/>
  <c r="V451" i="32"/>
  <c r="A452" i="32"/>
  <c r="B452" i="32"/>
  <c r="D452" i="32"/>
  <c r="E452" i="32"/>
  <c r="J452" i="32"/>
  <c r="S452" i="32"/>
  <c r="T452" i="32"/>
  <c r="U452" i="32"/>
  <c r="V452" i="32"/>
  <c r="A453" i="32"/>
  <c r="B453" i="32"/>
  <c r="D453" i="32"/>
  <c r="E453" i="32"/>
  <c r="J453" i="32"/>
  <c r="S453" i="32"/>
  <c r="T453" i="32"/>
  <c r="U453" i="32"/>
  <c r="V453" i="32"/>
  <c r="A454" i="32"/>
  <c r="B454" i="32"/>
  <c r="D454" i="32"/>
  <c r="E454" i="32"/>
  <c r="J454" i="32"/>
  <c r="S454" i="32"/>
  <c r="T454" i="32"/>
  <c r="U454" i="32"/>
  <c r="V454" i="32"/>
  <c r="A455" i="32"/>
  <c r="B455" i="32"/>
  <c r="D455" i="32"/>
  <c r="E455" i="32"/>
  <c r="J455" i="32"/>
  <c r="S455" i="32"/>
  <c r="T455" i="32"/>
  <c r="U455" i="32"/>
  <c r="V455" i="32"/>
  <c r="A456" i="32"/>
  <c r="B456" i="32"/>
  <c r="D456" i="32"/>
  <c r="E456" i="32"/>
  <c r="J456" i="32"/>
  <c r="S456" i="32"/>
  <c r="T456" i="32"/>
  <c r="U456" i="32"/>
  <c r="V456" i="32"/>
  <c r="A457" i="32"/>
  <c r="B457" i="32"/>
  <c r="D457" i="32"/>
  <c r="E457" i="32"/>
  <c r="J457" i="32"/>
  <c r="S457" i="32"/>
  <c r="T457" i="32"/>
  <c r="U457" i="32"/>
  <c r="V457" i="32"/>
  <c r="A458" i="32"/>
  <c r="B458" i="32"/>
  <c r="D458" i="32"/>
  <c r="E458" i="32"/>
  <c r="J458" i="32"/>
  <c r="S458" i="32"/>
  <c r="T458" i="32"/>
  <c r="U458" i="32"/>
  <c r="V458" i="32"/>
  <c r="A459" i="32"/>
  <c r="B459" i="32"/>
  <c r="D459" i="32"/>
  <c r="E459" i="32"/>
  <c r="J459" i="32"/>
  <c r="S459" i="32"/>
  <c r="T459" i="32"/>
  <c r="U459" i="32"/>
  <c r="V459" i="32"/>
  <c r="A460" i="32"/>
  <c r="B460" i="32"/>
  <c r="D460" i="32"/>
  <c r="E460" i="32"/>
  <c r="J460" i="32"/>
  <c r="S460" i="32"/>
  <c r="T460" i="32"/>
  <c r="U460" i="32"/>
  <c r="V460" i="32"/>
  <c r="A461" i="32"/>
  <c r="B461" i="32"/>
  <c r="D461" i="32"/>
  <c r="E461" i="32"/>
  <c r="J461" i="32"/>
  <c r="S461" i="32"/>
  <c r="T461" i="32"/>
  <c r="U461" i="32"/>
  <c r="V461" i="32"/>
  <c r="A462" i="32"/>
  <c r="B462" i="32"/>
  <c r="D462" i="32"/>
  <c r="E462" i="32"/>
  <c r="J462" i="32"/>
  <c r="S462" i="32"/>
  <c r="T462" i="32"/>
  <c r="U462" i="32"/>
  <c r="V462" i="32"/>
  <c r="A463" i="32"/>
  <c r="B463" i="32"/>
  <c r="D463" i="32"/>
  <c r="E463" i="32"/>
  <c r="J463" i="32"/>
  <c r="S463" i="32"/>
  <c r="T463" i="32"/>
  <c r="U463" i="32"/>
  <c r="V463" i="32"/>
  <c r="A464" i="32"/>
  <c r="B464" i="32"/>
  <c r="D464" i="32"/>
  <c r="E464" i="32"/>
  <c r="J464" i="32"/>
  <c r="S464" i="32"/>
  <c r="T464" i="32"/>
  <c r="U464" i="32"/>
  <c r="V464" i="32"/>
  <c r="A465" i="32"/>
  <c r="B465" i="32"/>
  <c r="D465" i="32"/>
  <c r="E465" i="32"/>
  <c r="J465" i="32"/>
  <c r="S465" i="32"/>
  <c r="T465" i="32"/>
  <c r="U465" i="32"/>
  <c r="V465" i="32"/>
  <c r="A466" i="32"/>
  <c r="B466" i="32"/>
  <c r="D466" i="32"/>
  <c r="E466" i="32"/>
  <c r="J466" i="32"/>
  <c r="S466" i="32"/>
  <c r="T466" i="32"/>
  <c r="U466" i="32"/>
  <c r="V466" i="32"/>
  <c r="A467" i="32"/>
  <c r="B467" i="32"/>
  <c r="D467" i="32"/>
  <c r="E467" i="32"/>
  <c r="J467" i="32"/>
  <c r="S467" i="32"/>
  <c r="T467" i="32"/>
  <c r="U467" i="32"/>
  <c r="V467" i="32"/>
  <c r="A468" i="32"/>
  <c r="B468" i="32"/>
  <c r="D468" i="32"/>
  <c r="E468" i="32"/>
  <c r="J468" i="32"/>
  <c r="S468" i="32"/>
  <c r="T468" i="32"/>
  <c r="U468" i="32"/>
  <c r="V468" i="32"/>
  <c r="A469" i="32"/>
  <c r="B469" i="32"/>
  <c r="D469" i="32"/>
  <c r="E469" i="32"/>
  <c r="J469" i="32"/>
  <c r="S469" i="32"/>
  <c r="T469" i="32"/>
  <c r="U469" i="32"/>
  <c r="V469" i="32"/>
  <c r="A470" i="32"/>
  <c r="B470" i="32"/>
  <c r="D470" i="32"/>
  <c r="E470" i="32"/>
  <c r="J470" i="32"/>
  <c r="S470" i="32"/>
  <c r="T470" i="32"/>
  <c r="U470" i="32"/>
  <c r="V470" i="32"/>
  <c r="A471" i="32"/>
  <c r="B471" i="32"/>
  <c r="D471" i="32"/>
  <c r="E471" i="32"/>
  <c r="J471" i="32"/>
  <c r="S471" i="32"/>
  <c r="T471" i="32"/>
  <c r="U471" i="32"/>
  <c r="V471" i="32"/>
  <c r="A472" i="32"/>
  <c r="B472" i="32"/>
  <c r="D472" i="32"/>
  <c r="E472" i="32"/>
  <c r="J472" i="32"/>
  <c r="S472" i="32"/>
  <c r="T472" i="32"/>
  <c r="U472" i="32"/>
  <c r="V472" i="32"/>
  <c r="A473" i="32"/>
  <c r="B473" i="32"/>
  <c r="D473" i="32"/>
  <c r="E473" i="32"/>
  <c r="J473" i="32"/>
  <c r="S473" i="32"/>
  <c r="T473" i="32"/>
  <c r="U473" i="32"/>
  <c r="V473" i="32"/>
  <c r="A474" i="32"/>
  <c r="B474" i="32"/>
  <c r="D474" i="32"/>
  <c r="E474" i="32"/>
  <c r="J474" i="32"/>
  <c r="S474" i="32"/>
  <c r="T474" i="32"/>
  <c r="U474" i="32"/>
  <c r="V474" i="32"/>
  <c r="A475" i="32"/>
  <c r="B475" i="32"/>
  <c r="D475" i="32"/>
  <c r="E475" i="32"/>
  <c r="J475" i="32"/>
  <c r="S475" i="32"/>
  <c r="T475" i="32"/>
  <c r="U475" i="32"/>
  <c r="V475" i="32"/>
  <c r="A476" i="32"/>
  <c r="B476" i="32"/>
  <c r="D476" i="32"/>
  <c r="E476" i="32"/>
  <c r="J476" i="32"/>
  <c r="S476" i="32"/>
  <c r="T476" i="32"/>
  <c r="U476" i="32"/>
  <c r="V476" i="32"/>
  <c r="A477" i="32"/>
  <c r="B477" i="32"/>
  <c r="D477" i="32"/>
  <c r="E477" i="32"/>
  <c r="J477" i="32"/>
  <c r="S477" i="32"/>
  <c r="T477" i="32"/>
  <c r="U477" i="32"/>
  <c r="V477" i="32"/>
  <c r="A478" i="32"/>
  <c r="B478" i="32"/>
  <c r="D478" i="32"/>
  <c r="E478" i="32"/>
  <c r="J478" i="32"/>
  <c r="S478" i="32"/>
  <c r="T478" i="32"/>
  <c r="U478" i="32"/>
  <c r="V478" i="32"/>
  <c r="A479" i="32"/>
  <c r="B479" i="32"/>
  <c r="D479" i="32"/>
  <c r="E479" i="32"/>
  <c r="J479" i="32"/>
  <c r="S479" i="32"/>
  <c r="T479" i="32"/>
  <c r="U479" i="32"/>
  <c r="V479" i="32"/>
  <c r="A480" i="32"/>
  <c r="B480" i="32"/>
  <c r="D480" i="32"/>
  <c r="E480" i="32"/>
  <c r="J480" i="32"/>
  <c r="S480" i="32"/>
  <c r="T480" i="32"/>
  <c r="U480" i="32"/>
  <c r="V480" i="32"/>
  <c r="A481" i="32"/>
  <c r="B481" i="32"/>
  <c r="D481" i="32"/>
  <c r="E481" i="32"/>
  <c r="J481" i="32"/>
  <c r="S481" i="32"/>
  <c r="T481" i="32"/>
  <c r="U481" i="32"/>
  <c r="V481" i="32"/>
  <c r="A482" i="32"/>
  <c r="B482" i="32"/>
  <c r="D482" i="32"/>
  <c r="E482" i="32"/>
  <c r="J482" i="32"/>
  <c r="S482" i="32"/>
  <c r="T482" i="32"/>
  <c r="U482" i="32"/>
  <c r="V482" i="32"/>
  <c r="A483" i="32"/>
  <c r="B483" i="32"/>
  <c r="D483" i="32"/>
  <c r="E483" i="32"/>
  <c r="J483" i="32"/>
  <c r="S483" i="32"/>
  <c r="T483" i="32"/>
  <c r="U483" i="32"/>
  <c r="V483" i="32"/>
  <c r="A484" i="32"/>
  <c r="B484" i="32"/>
  <c r="D484" i="32"/>
  <c r="E484" i="32"/>
  <c r="J484" i="32"/>
  <c r="S484" i="32"/>
  <c r="T484" i="32"/>
  <c r="U484" i="32"/>
  <c r="V484" i="32"/>
  <c r="A485" i="32"/>
  <c r="B485" i="32"/>
  <c r="D485" i="32"/>
  <c r="E485" i="32"/>
  <c r="J485" i="32"/>
  <c r="S485" i="32"/>
  <c r="T485" i="32"/>
  <c r="U485" i="32"/>
  <c r="V485" i="32"/>
  <c r="A486" i="32"/>
  <c r="B486" i="32"/>
  <c r="D486" i="32"/>
  <c r="E486" i="32"/>
  <c r="J486" i="32"/>
  <c r="S486" i="32"/>
  <c r="T486" i="32"/>
  <c r="U486" i="32"/>
  <c r="V486" i="32"/>
  <c r="A487" i="32"/>
  <c r="B487" i="32"/>
  <c r="D487" i="32"/>
  <c r="E487" i="32"/>
  <c r="J487" i="32"/>
  <c r="S487" i="32"/>
  <c r="T487" i="32"/>
  <c r="U487" i="32"/>
  <c r="V487" i="32"/>
  <c r="A488" i="32"/>
  <c r="B488" i="32"/>
  <c r="D488" i="32"/>
  <c r="E488" i="32"/>
  <c r="J488" i="32"/>
  <c r="S488" i="32"/>
  <c r="T488" i="32"/>
  <c r="U488" i="32"/>
  <c r="V488" i="32"/>
  <c r="A489" i="32"/>
  <c r="B489" i="32"/>
  <c r="D489" i="32"/>
  <c r="E489" i="32"/>
  <c r="J489" i="32"/>
  <c r="S489" i="32"/>
  <c r="T489" i="32"/>
  <c r="U489" i="32"/>
  <c r="V489" i="32"/>
  <c r="A490" i="32"/>
  <c r="B490" i="32"/>
  <c r="D490" i="32"/>
  <c r="E490" i="32"/>
  <c r="J490" i="32"/>
  <c r="S490" i="32"/>
  <c r="T490" i="32"/>
  <c r="U490" i="32"/>
  <c r="V490" i="32"/>
  <c r="A491" i="32"/>
  <c r="B491" i="32"/>
  <c r="D491" i="32"/>
  <c r="E491" i="32"/>
  <c r="J491" i="32"/>
  <c r="S491" i="32"/>
  <c r="T491" i="32"/>
  <c r="U491" i="32"/>
  <c r="V491" i="32"/>
  <c r="A492" i="32"/>
  <c r="B492" i="32"/>
  <c r="D492" i="32"/>
  <c r="E492" i="32"/>
  <c r="J492" i="32"/>
  <c r="S492" i="32"/>
  <c r="T492" i="32"/>
  <c r="U492" i="32"/>
  <c r="V492" i="32"/>
  <c r="A493" i="32"/>
  <c r="B493" i="32"/>
  <c r="D493" i="32"/>
  <c r="E493" i="32"/>
  <c r="J493" i="32"/>
  <c r="S493" i="32"/>
  <c r="T493" i="32"/>
  <c r="U493" i="32"/>
  <c r="V493" i="32"/>
  <c r="A494" i="32"/>
  <c r="B494" i="32"/>
  <c r="D494" i="32"/>
  <c r="E494" i="32"/>
  <c r="J494" i="32"/>
  <c r="S494" i="32"/>
  <c r="T494" i="32"/>
  <c r="U494" i="32"/>
  <c r="V494" i="32"/>
  <c r="A495" i="32"/>
  <c r="B495" i="32"/>
  <c r="D495" i="32"/>
  <c r="E495" i="32"/>
  <c r="J495" i="32"/>
  <c r="S495" i="32"/>
  <c r="T495" i="32"/>
  <c r="U495" i="32"/>
  <c r="V495" i="32"/>
  <c r="A496" i="32"/>
  <c r="B496" i="32"/>
  <c r="D496" i="32"/>
  <c r="E496" i="32"/>
  <c r="J496" i="32"/>
  <c r="S496" i="32"/>
  <c r="T496" i="32"/>
  <c r="U496" i="32"/>
  <c r="V496" i="32"/>
  <c r="A497" i="32"/>
  <c r="B497" i="32"/>
  <c r="D497" i="32"/>
  <c r="E497" i="32"/>
  <c r="J497" i="32"/>
  <c r="S497" i="32"/>
  <c r="T497" i="32"/>
  <c r="U497" i="32"/>
  <c r="V497" i="32"/>
  <c r="A498" i="32"/>
  <c r="B498" i="32"/>
  <c r="D498" i="32"/>
  <c r="E498" i="32"/>
  <c r="J498" i="32"/>
  <c r="S498" i="32"/>
  <c r="T498" i="32"/>
  <c r="U498" i="32"/>
  <c r="V498" i="32"/>
  <c r="A499" i="32"/>
  <c r="B499" i="32"/>
  <c r="D499" i="32"/>
  <c r="E499" i="32"/>
  <c r="J499" i="32"/>
  <c r="S499" i="32"/>
  <c r="T499" i="32"/>
  <c r="U499" i="32"/>
  <c r="V499" i="32"/>
  <c r="A500" i="32"/>
  <c r="B500" i="32"/>
  <c r="D500" i="32"/>
  <c r="E500" i="32"/>
  <c r="J500" i="32"/>
  <c r="S500" i="32"/>
  <c r="T500" i="32"/>
  <c r="U500" i="32"/>
  <c r="V500" i="32"/>
  <c r="A501" i="32"/>
  <c r="B501" i="32"/>
  <c r="D501" i="32"/>
  <c r="E501" i="32"/>
  <c r="J501" i="32"/>
  <c r="S501" i="32"/>
  <c r="T501" i="32"/>
  <c r="U501" i="32"/>
  <c r="V501" i="32"/>
  <c r="A502" i="32"/>
  <c r="B502" i="32"/>
  <c r="D502" i="32"/>
  <c r="E502" i="32"/>
  <c r="J502" i="32"/>
  <c r="S502" i="32"/>
  <c r="T502" i="32"/>
  <c r="U502" i="32"/>
  <c r="V502" i="32"/>
  <c r="A503" i="32"/>
  <c r="B503" i="32"/>
  <c r="D503" i="32"/>
  <c r="E503" i="32"/>
  <c r="J503" i="32"/>
  <c r="S503" i="32"/>
  <c r="T503" i="32"/>
  <c r="U503" i="32"/>
  <c r="V503" i="32"/>
  <c r="A504" i="32"/>
  <c r="B504" i="32"/>
  <c r="D504" i="32"/>
  <c r="E504" i="32"/>
  <c r="J504" i="32"/>
  <c r="S504" i="32"/>
  <c r="T504" i="32"/>
  <c r="U504" i="32"/>
  <c r="V504" i="32"/>
  <c r="A505" i="32"/>
  <c r="B505" i="32"/>
  <c r="D505" i="32"/>
  <c r="E505" i="32"/>
  <c r="J505" i="32"/>
  <c r="S505" i="32"/>
  <c r="T505" i="32"/>
  <c r="U505" i="32"/>
  <c r="V505" i="32"/>
  <c r="A506" i="32"/>
  <c r="B506" i="32"/>
  <c r="D506" i="32"/>
  <c r="E506" i="32"/>
  <c r="J506" i="32"/>
  <c r="S506" i="32"/>
  <c r="T506" i="32"/>
  <c r="U506" i="32"/>
  <c r="V506" i="32"/>
  <c r="A507" i="32"/>
  <c r="B507" i="32"/>
  <c r="D507" i="32"/>
  <c r="E507" i="32"/>
  <c r="J507" i="32"/>
  <c r="S507" i="32"/>
  <c r="T507" i="32"/>
  <c r="U507" i="32"/>
  <c r="V507" i="32"/>
  <c r="A508" i="32"/>
  <c r="B508" i="32"/>
  <c r="D508" i="32"/>
  <c r="E508" i="32"/>
  <c r="J508" i="32"/>
  <c r="S508" i="32"/>
  <c r="T508" i="32"/>
  <c r="U508" i="32"/>
  <c r="V508" i="32"/>
  <c r="A509" i="32"/>
  <c r="B509" i="32"/>
  <c r="D509" i="32"/>
  <c r="E509" i="32"/>
  <c r="J509" i="32"/>
  <c r="S509" i="32"/>
  <c r="T509" i="32"/>
  <c r="U509" i="32"/>
  <c r="V509" i="32"/>
  <c r="A510" i="32"/>
  <c r="B510" i="32"/>
  <c r="D510" i="32"/>
  <c r="E510" i="32"/>
  <c r="J510" i="32"/>
  <c r="S510" i="32"/>
  <c r="T510" i="32"/>
  <c r="U510" i="32"/>
  <c r="V510" i="32"/>
  <c r="A511" i="32"/>
  <c r="B511" i="32"/>
  <c r="D511" i="32"/>
  <c r="E511" i="32"/>
  <c r="J511" i="32"/>
  <c r="S511" i="32"/>
  <c r="T511" i="32"/>
  <c r="U511" i="32"/>
  <c r="V511" i="32"/>
  <c r="A512" i="32"/>
  <c r="B512" i="32"/>
  <c r="D512" i="32"/>
  <c r="E512" i="32"/>
  <c r="J512" i="32"/>
  <c r="S512" i="32"/>
  <c r="T512" i="32"/>
  <c r="U512" i="32"/>
  <c r="V512" i="32"/>
  <c r="J15" i="32"/>
  <c r="J16" i="32"/>
  <c r="J17" i="32"/>
  <c r="J18" i="32"/>
  <c r="J19" i="32"/>
  <c r="J20" i="32"/>
  <c r="U20" i="32" s="1"/>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J89" i="32"/>
  <c r="J90" i="32"/>
  <c r="J91" i="32"/>
  <c r="J92" i="32"/>
  <c r="J93" i="32"/>
  <c r="J94" i="32"/>
  <c r="J95" i="32"/>
  <c r="J96" i="32"/>
  <c r="J97" i="32"/>
  <c r="J98" i="32"/>
  <c r="J99" i="32"/>
  <c r="J100" i="32"/>
  <c r="J101" i="32"/>
  <c r="J102" i="32"/>
  <c r="J103" i="32"/>
  <c r="J104" i="32"/>
  <c r="J105" i="32"/>
  <c r="J106" i="32"/>
  <c r="J107" i="32"/>
  <c r="J108" i="32"/>
  <c r="J109" i="32"/>
  <c r="J110" i="32"/>
  <c r="J111" i="32"/>
  <c r="J112" i="32"/>
  <c r="J113" i="32"/>
  <c r="J114" i="32"/>
  <c r="J115" i="32"/>
  <c r="J116" i="32"/>
  <c r="J117" i="32"/>
  <c r="J118" i="32"/>
  <c r="J119" i="32"/>
  <c r="J120" i="32"/>
  <c r="J121" i="32"/>
  <c r="J122" i="32"/>
  <c r="J123" i="32"/>
  <c r="J124" i="32"/>
  <c r="J125" i="32"/>
  <c r="J126" i="32"/>
  <c r="J127" i="32"/>
  <c r="J128" i="32"/>
  <c r="J129" i="32"/>
  <c r="J130" i="32"/>
  <c r="J131" i="32"/>
  <c r="J132" i="32"/>
  <c r="J133" i="32"/>
  <c r="J134" i="32"/>
  <c r="J135" i="32"/>
  <c r="J136" i="32"/>
  <c r="J137" i="32"/>
  <c r="J138" i="32"/>
  <c r="J139" i="32"/>
  <c r="J140" i="32"/>
  <c r="J141" i="32"/>
  <c r="J142" i="32"/>
  <c r="J143" i="32"/>
  <c r="J144" i="32"/>
  <c r="J145" i="32"/>
  <c r="J146" i="32"/>
  <c r="J147" i="32"/>
  <c r="J148" i="32"/>
  <c r="J149" i="32"/>
  <c r="J150" i="32"/>
  <c r="J151" i="32"/>
  <c r="J152" i="32"/>
  <c r="J153" i="32"/>
  <c r="J154" i="32"/>
  <c r="J155" i="32"/>
  <c r="J156" i="32"/>
  <c r="J157" i="32"/>
  <c r="J158" i="32"/>
  <c r="J159" i="32"/>
  <c r="J160" i="32"/>
  <c r="J161" i="32"/>
  <c r="J162" i="32"/>
  <c r="J163" i="32"/>
  <c r="J164" i="32"/>
  <c r="J165" i="32"/>
  <c r="J166" i="32"/>
  <c r="J167" i="32"/>
  <c r="J168" i="32"/>
  <c r="J169" i="32"/>
  <c r="J170" i="32"/>
  <c r="J171" i="32"/>
  <c r="J172" i="32"/>
  <c r="J173" i="32"/>
  <c r="J174" i="32"/>
  <c r="J175" i="32"/>
  <c r="J176" i="32"/>
  <c r="J177" i="32"/>
  <c r="J178" i="32"/>
  <c r="J179" i="32"/>
  <c r="J180" i="32"/>
  <c r="J181" i="32"/>
  <c r="J182" i="32"/>
  <c r="J183" i="32"/>
  <c r="J184" i="32"/>
  <c r="J185" i="32"/>
  <c r="J186" i="32"/>
  <c r="J187" i="32"/>
  <c r="J188" i="32"/>
  <c r="J189" i="32"/>
  <c r="J190" i="32"/>
  <c r="J191" i="32"/>
  <c r="J192" i="32"/>
  <c r="J193" i="32"/>
  <c r="J194" i="32"/>
  <c r="J195" i="32"/>
  <c r="J196" i="32"/>
  <c r="J197" i="32"/>
  <c r="J198" i="32"/>
  <c r="J199" i="32"/>
  <c r="J200" i="32"/>
  <c r="J201" i="32"/>
  <c r="J202" i="32"/>
  <c r="J203" i="32"/>
  <c r="J204" i="32"/>
  <c r="J205" i="32"/>
  <c r="J206" i="32"/>
  <c r="J207" i="32"/>
  <c r="J208" i="32"/>
  <c r="J209" i="32"/>
  <c r="J210" i="32"/>
  <c r="J211" i="32"/>
  <c r="J212" i="32"/>
  <c r="J213" i="32"/>
  <c r="J214" i="32"/>
  <c r="J215" i="32"/>
  <c r="J216" i="32"/>
  <c r="J217" i="32"/>
  <c r="J218" i="32"/>
  <c r="J219" i="32"/>
  <c r="J220" i="32"/>
  <c r="J221" i="32"/>
  <c r="J222" i="32"/>
  <c r="J223" i="32"/>
  <c r="J224" i="32"/>
  <c r="J225" i="32"/>
  <c r="J226" i="32"/>
  <c r="J227" i="32"/>
  <c r="J228" i="32"/>
  <c r="J229" i="32"/>
  <c r="J230" i="32"/>
  <c r="J231" i="32"/>
  <c r="J232" i="32"/>
  <c r="J233" i="32"/>
  <c r="J234" i="32"/>
  <c r="J235" i="32"/>
  <c r="J236" i="32"/>
  <c r="J237" i="32"/>
  <c r="J238" i="32"/>
  <c r="J239" i="32"/>
  <c r="J240" i="32"/>
  <c r="J241" i="32"/>
  <c r="J242" i="32"/>
  <c r="J243" i="32"/>
  <c r="J244" i="32"/>
  <c r="J245" i="32"/>
  <c r="J246" i="32"/>
  <c r="J247" i="32"/>
  <c r="J248" i="32"/>
  <c r="J249" i="32"/>
  <c r="J250" i="32"/>
  <c r="J251" i="32"/>
  <c r="J252" i="32"/>
  <c r="J253" i="32"/>
  <c r="J254" i="32"/>
  <c r="J255" i="32"/>
  <c r="J256" i="32"/>
  <c r="J257" i="32"/>
  <c r="J258" i="32"/>
  <c r="J259" i="32"/>
  <c r="J260" i="32"/>
  <c r="J261" i="32"/>
  <c r="J262" i="32"/>
  <c r="J263" i="32"/>
  <c r="J264" i="32"/>
  <c r="J265" i="32"/>
  <c r="J266" i="32"/>
  <c r="J267" i="32"/>
  <c r="J268" i="32"/>
  <c r="J269" i="32"/>
  <c r="J270" i="32"/>
  <c r="J271" i="32"/>
  <c r="J272" i="32"/>
  <c r="J273" i="32"/>
  <c r="J274" i="32"/>
  <c r="J275" i="32"/>
  <c r="J276" i="32"/>
  <c r="J277" i="32"/>
  <c r="J278" i="32"/>
  <c r="J279" i="32"/>
  <c r="J280" i="32"/>
  <c r="J281" i="32"/>
  <c r="J282" i="32"/>
  <c r="J283" i="32"/>
  <c r="J284" i="32"/>
  <c r="J285" i="32"/>
  <c r="J286" i="32"/>
  <c r="J287" i="32"/>
  <c r="J288" i="32"/>
  <c r="J289" i="32"/>
  <c r="J290" i="32"/>
  <c r="J291" i="32"/>
  <c r="J292" i="32"/>
  <c r="J293" i="32"/>
  <c r="J294" i="32"/>
  <c r="J295" i="32"/>
  <c r="J296" i="32"/>
  <c r="J297" i="32"/>
  <c r="J298" i="32"/>
  <c r="J299" i="32"/>
  <c r="J300" i="32"/>
  <c r="J301" i="32"/>
  <c r="J302" i="32"/>
  <c r="J303" i="32"/>
  <c r="J304" i="32"/>
  <c r="J305" i="32"/>
  <c r="J306" i="32"/>
  <c r="J307" i="32"/>
  <c r="J308" i="32"/>
  <c r="J309" i="32"/>
  <c r="J310" i="32"/>
  <c r="J311" i="32"/>
  <c r="J312" i="32"/>
  <c r="J13" i="32"/>
  <c r="S13" i="32" s="1"/>
  <c r="D14" i="32"/>
  <c r="E14" i="32"/>
  <c r="D15" i="32"/>
  <c r="E15" i="32"/>
  <c r="D16" i="32"/>
  <c r="E16" i="32"/>
  <c r="D17" i="32"/>
  <c r="E17" i="32"/>
  <c r="D18" i="32"/>
  <c r="E18" i="32"/>
  <c r="D19" i="32"/>
  <c r="E19" i="32"/>
  <c r="D20" i="32"/>
  <c r="E20" i="32"/>
  <c r="D21" i="32"/>
  <c r="E21" i="32"/>
  <c r="D22" i="32"/>
  <c r="E22" i="32"/>
  <c r="D23" i="32"/>
  <c r="E23" i="32"/>
  <c r="D24" i="32"/>
  <c r="E24" i="32"/>
  <c r="D25" i="32"/>
  <c r="E25" i="32"/>
  <c r="D26" i="32"/>
  <c r="E26" i="32"/>
  <c r="D27" i="32"/>
  <c r="E27" i="32"/>
  <c r="D28" i="32"/>
  <c r="E28" i="32"/>
  <c r="D29" i="32"/>
  <c r="E29" i="32"/>
  <c r="D30" i="32"/>
  <c r="E30" i="32"/>
  <c r="D31" i="32"/>
  <c r="E31" i="32"/>
  <c r="D32" i="32"/>
  <c r="E32" i="32"/>
  <c r="D33" i="32"/>
  <c r="E33" i="32"/>
  <c r="D34" i="32"/>
  <c r="E34" i="32"/>
  <c r="D35" i="32"/>
  <c r="E35" i="32"/>
  <c r="D36" i="32"/>
  <c r="E36" i="32"/>
  <c r="D37" i="32"/>
  <c r="E37" i="32"/>
  <c r="D38" i="32"/>
  <c r="E38" i="32"/>
  <c r="D39" i="32"/>
  <c r="E39" i="32"/>
  <c r="D40" i="32"/>
  <c r="E40" i="32"/>
  <c r="D41" i="32"/>
  <c r="E41" i="32"/>
  <c r="D42" i="32"/>
  <c r="E42" i="32"/>
  <c r="D43" i="32"/>
  <c r="E43" i="32"/>
  <c r="D44" i="32"/>
  <c r="E44" i="32"/>
  <c r="D45" i="32"/>
  <c r="E45" i="32"/>
  <c r="D46" i="32"/>
  <c r="E46" i="32"/>
  <c r="D47" i="32"/>
  <c r="E47" i="32"/>
  <c r="D48" i="32"/>
  <c r="E48" i="32"/>
  <c r="D49" i="32"/>
  <c r="E49" i="32"/>
  <c r="D50" i="32"/>
  <c r="E50" i="32"/>
  <c r="D51" i="32"/>
  <c r="E51" i="32"/>
  <c r="D52" i="32"/>
  <c r="E52" i="32"/>
  <c r="D53" i="32"/>
  <c r="E53" i="32"/>
  <c r="D54" i="32"/>
  <c r="E54" i="32"/>
  <c r="D55" i="32"/>
  <c r="E55" i="32"/>
  <c r="D56" i="32"/>
  <c r="E56" i="32"/>
  <c r="D57" i="32"/>
  <c r="E57" i="32"/>
  <c r="D58" i="32"/>
  <c r="E58" i="32"/>
  <c r="D60" i="32"/>
  <c r="E60" i="32"/>
  <c r="D61" i="32"/>
  <c r="E61" i="32"/>
  <c r="D62" i="32"/>
  <c r="E62" i="32"/>
  <c r="D63" i="32"/>
  <c r="E63" i="32"/>
  <c r="D64" i="32"/>
  <c r="E64" i="32"/>
  <c r="D65" i="32"/>
  <c r="E65" i="32"/>
  <c r="D66" i="32"/>
  <c r="E66" i="32"/>
  <c r="D67" i="32"/>
  <c r="E67" i="32"/>
  <c r="D68" i="32"/>
  <c r="E68" i="32"/>
  <c r="D69" i="32"/>
  <c r="E69" i="32"/>
  <c r="D70" i="32"/>
  <c r="E70" i="32"/>
  <c r="D71" i="32"/>
  <c r="E71" i="32"/>
  <c r="D72" i="32"/>
  <c r="E72" i="32"/>
  <c r="D73" i="32"/>
  <c r="E73" i="32"/>
  <c r="D74" i="32"/>
  <c r="E74" i="32"/>
  <c r="D75" i="32"/>
  <c r="E75" i="32"/>
  <c r="D76" i="32"/>
  <c r="E76" i="32"/>
  <c r="D77" i="32"/>
  <c r="E77" i="32"/>
  <c r="D78" i="32"/>
  <c r="E78" i="32"/>
  <c r="D79" i="32"/>
  <c r="E79" i="32"/>
  <c r="D80" i="32"/>
  <c r="E80" i="32"/>
  <c r="D81" i="32"/>
  <c r="E81" i="32"/>
  <c r="D82" i="32"/>
  <c r="E82" i="32"/>
  <c r="D83" i="32"/>
  <c r="E83" i="32"/>
  <c r="D84" i="32"/>
  <c r="E84" i="32"/>
  <c r="D85" i="32"/>
  <c r="E85" i="32"/>
  <c r="D86" i="32"/>
  <c r="E86" i="32"/>
  <c r="D87" i="32"/>
  <c r="E87" i="32"/>
  <c r="D88" i="32"/>
  <c r="E88" i="32"/>
  <c r="D89" i="32"/>
  <c r="E89" i="32"/>
  <c r="D90" i="32"/>
  <c r="E90" i="32"/>
  <c r="D91" i="32"/>
  <c r="E91" i="32"/>
  <c r="D92" i="32"/>
  <c r="E92" i="32"/>
  <c r="D93" i="32"/>
  <c r="E93" i="32"/>
  <c r="D94" i="32"/>
  <c r="E94" i="32"/>
  <c r="D95" i="32"/>
  <c r="E95" i="32"/>
  <c r="D96" i="32"/>
  <c r="E96" i="32"/>
  <c r="D97" i="32"/>
  <c r="E97" i="32"/>
  <c r="D98" i="32"/>
  <c r="E98" i="32"/>
  <c r="D99" i="32"/>
  <c r="E99" i="32"/>
  <c r="D100" i="32"/>
  <c r="E100" i="32"/>
  <c r="D101" i="32"/>
  <c r="E101" i="32"/>
  <c r="D102" i="32"/>
  <c r="E102" i="32"/>
  <c r="D103" i="32"/>
  <c r="E103" i="32"/>
  <c r="D104" i="32"/>
  <c r="E104" i="32"/>
  <c r="D105" i="32"/>
  <c r="E105" i="32"/>
  <c r="D106" i="32"/>
  <c r="E106" i="32"/>
  <c r="D107" i="32"/>
  <c r="E107" i="32"/>
  <c r="D108" i="32"/>
  <c r="E108" i="32"/>
  <c r="D109" i="32"/>
  <c r="E109" i="32"/>
  <c r="D110" i="32"/>
  <c r="E110" i="32"/>
  <c r="D111" i="32"/>
  <c r="E111" i="32"/>
  <c r="D112" i="32"/>
  <c r="E112" i="32"/>
  <c r="D113" i="32"/>
  <c r="E113" i="32"/>
  <c r="D114" i="32"/>
  <c r="E114" i="32"/>
  <c r="D115" i="32"/>
  <c r="E115" i="32"/>
  <c r="D116" i="32"/>
  <c r="E116" i="32"/>
  <c r="D117" i="32"/>
  <c r="E117" i="32"/>
  <c r="D118" i="32"/>
  <c r="E118" i="32"/>
  <c r="D119" i="32"/>
  <c r="E119" i="32"/>
  <c r="D120" i="32"/>
  <c r="E120" i="32"/>
  <c r="D121" i="32"/>
  <c r="E121" i="32"/>
  <c r="D122" i="32"/>
  <c r="E122" i="32"/>
  <c r="D123" i="32"/>
  <c r="E123" i="32"/>
  <c r="D124" i="32"/>
  <c r="E124" i="32"/>
  <c r="D125" i="32"/>
  <c r="E125" i="32"/>
  <c r="D126" i="32"/>
  <c r="E126" i="32"/>
  <c r="D127" i="32"/>
  <c r="E127" i="32"/>
  <c r="D128" i="32"/>
  <c r="E128" i="32"/>
  <c r="D129" i="32"/>
  <c r="E129" i="32"/>
  <c r="D130" i="32"/>
  <c r="E130" i="32"/>
  <c r="D131" i="32"/>
  <c r="E131" i="32"/>
  <c r="D132" i="32"/>
  <c r="E132" i="32"/>
  <c r="D133" i="32"/>
  <c r="E133" i="32"/>
  <c r="D134" i="32"/>
  <c r="E134" i="32"/>
  <c r="D135" i="32"/>
  <c r="E135" i="32"/>
  <c r="D136" i="32"/>
  <c r="E136" i="32"/>
  <c r="D137" i="32"/>
  <c r="E137" i="32"/>
  <c r="D138" i="32"/>
  <c r="E138" i="32"/>
  <c r="D139" i="32"/>
  <c r="E139" i="32"/>
  <c r="D140" i="32"/>
  <c r="E140" i="32"/>
  <c r="D141" i="32"/>
  <c r="E141" i="32"/>
  <c r="D142" i="32"/>
  <c r="E142" i="32"/>
  <c r="D143" i="32"/>
  <c r="E143" i="32"/>
  <c r="D144" i="32"/>
  <c r="E144" i="32"/>
  <c r="D145" i="32"/>
  <c r="E145" i="32"/>
  <c r="D146" i="32"/>
  <c r="E146" i="32"/>
  <c r="D147" i="32"/>
  <c r="E147" i="32"/>
  <c r="D148" i="32"/>
  <c r="E148" i="32"/>
  <c r="D149" i="32"/>
  <c r="E149" i="32"/>
  <c r="D150" i="32"/>
  <c r="E150" i="32"/>
  <c r="D151" i="32"/>
  <c r="E151" i="32"/>
  <c r="D152" i="32"/>
  <c r="E152" i="32"/>
  <c r="D153" i="32"/>
  <c r="E153" i="32"/>
  <c r="D154" i="32"/>
  <c r="E154" i="32"/>
  <c r="D155" i="32"/>
  <c r="E155" i="32"/>
  <c r="D156" i="32"/>
  <c r="E156" i="32"/>
  <c r="D157" i="32"/>
  <c r="E157" i="32"/>
  <c r="D158" i="32"/>
  <c r="E158" i="32"/>
  <c r="D159" i="32"/>
  <c r="E159" i="32"/>
  <c r="D160" i="32"/>
  <c r="E160" i="32"/>
  <c r="D161" i="32"/>
  <c r="E161" i="32"/>
  <c r="D162" i="32"/>
  <c r="E162" i="32"/>
  <c r="D163" i="32"/>
  <c r="E163" i="32"/>
  <c r="D164" i="32"/>
  <c r="E164" i="32"/>
  <c r="D165" i="32"/>
  <c r="E165" i="32"/>
  <c r="D166" i="32"/>
  <c r="E166" i="32"/>
  <c r="D167" i="32"/>
  <c r="E167" i="32"/>
  <c r="D168" i="32"/>
  <c r="E168" i="32"/>
  <c r="D169" i="32"/>
  <c r="E169" i="32"/>
  <c r="D170" i="32"/>
  <c r="E170" i="32"/>
  <c r="D171" i="32"/>
  <c r="E171" i="32"/>
  <c r="D172" i="32"/>
  <c r="E172" i="32"/>
  <c r="D173" i="32"/>
  <c r="E173" i="32"/>
  <c r="D174" i="32"/>
  <c r="E174" i="32"/>
  <c r="D175" i="32"/>
  <c r="E175" i="32"/>
  <c r="D176" i="32"/>
  <c r="E176" i="32"/>
  <c r="D177" i="32"/>
  <c r="E177" i="32"/>
  <c r="D178" i="32"/>
  <c r="E178" i="32"/>
  <c r="D179" i="32"/>
  <c r="E179" i="32"/>
  <c r="D180" i="32"/>
  <c r="E180" i="32"/>
  <c r="D181" i="32"/>
  <c r="E181" i="32"/>
  <c r="D182" i="32"/>
  <c r="E182" i="32"/>
  <c r="D183" i="32"/>
  <c r="E183" i="32"/>
  <c r="D184" i="32"/>
  <c r="E184" i="32"/>
  <c r="D185" i="32"/>
  <c r="E185" i="32"/>
  <c r="D186" i="32"/>
  <c r="E186" i="32"/>
  <c r="D187" i="32"/>
  <c r="E187" i="32"/>
  <c r="D188" i="32"/>
  <c r="E188" i="32"/>
  <c r="D189" i="32"/>
  <c r="E189" i="32"/>
  <c r="D190" i="32"/>
  <c r="E190" i="32"/>
  <c r="D191" i="32"/>
  <c r="E191" i="32"/>
  <c r="D192" i="32"/>
  <c r="E192" i="32"/>
  <c r="D193" i="32"/>
  <c r="E193" i="32"/>
  <c r="D194" i="32"/>
  <c r="E194" i="32"/>
  <c r="D195" i="32"/>
  <c r="E195" i="32"/>
  <c r="D196" i="32"/>
  <c r="E196" i="32"/>
  <c r="D197" i="32"/>
  <c r="E197" i="32"/>
  <c r="D198" i="32"/>
  <c r="E198" i="32"/>
  <c r="D199" i="32"/>
  <c r="E199" i="32"/>
  <c r="D200" i="32"/>
  <c r="E200" i="32"/>
  <c r="D201" i="32"/>
  <c r="E201" i="32"/>
  <c r="D202" i="32"/>
  <c r="E202" i="32"/>
  <c r="D203" i="32"/>
  <c r="E203" i="32"/>
  <c r="D204" i="32"/>
  <c r="E204" i="32"/>
  <c r="D205" i="32"/>
  <c r="E205" i="32"/>
  <c r="D206" i="32"/>
  <c r="E206" i="32"/>
  <c r="D207" i="32"/>
  <c r="E207" i="32"/>
  <c r="D208" i="32"/>
  <c r="E208" i="32"/>
  <c r="D209" i="32"/>
  <c r="E209" i="32"/>
  <c r="D210" i="32"/>
  <c r="E210" i="32"/>
  <c r="D211" i="32"/>
  <c r="E211" i="32"/>
  <c r="D212" i="32"/>
  <c r="E212" i="32"/>
  <c r="D213" i="32"/>
  <c r="E213" i="32"/>
  <c r="D214" i="32"/>
  <c r="E214" i="32"/>
  <c r="D215" i="32"/>
  <c r="E215" i="32"/>
  <c r="D216" i="32"/>
  <c r="E216" i="32"/>
  <c r="D217" i="32"/>
  <c r="E217" i="32"/>
  <c r="D218" i="32"/>
  <c r="E218" i="32"/>
  <c r="D219" i="32"/>
  <c r="E219" i="32"/>
  <c r="D220" i="32"/>
  <c r="E220" i="32"/>
  <c r="D221" i="32"/>
  <c r="E221" i="32"/>
  <c r="D222" i="32"/>
  <c r="E222" i="32"/>
  <c r="D223" i="32"/>
  <c r="E223" i="32"/>
  <c r="D224" i="32"/>
  <c r="E224" i="32"/>
  <c r="D225" i="32"/>
  <c r="E225" i="32"/>
  <c r="D226" i="32"/>
  <c r="E226" i="32"/>
  <c r="D227" i="32"/>
  <c r="E227" i="32"/>
  <c r="D228" i="32"/>
  <c r="E228" i="32"/>
  <c r="D229" i="32"/>
  <c r="E229" i="32"/>
  <c r="D230" i="32"/>
  <c r="E230" i="32"/>
  <c r="D231" i="32"/>
  <c r="E231" i="32"/>
  <c r="D232" i="32"/>
  <c r="E232" i="32"/>
  <c r="D233" i="32"/>
  <c r="E233" i="32"/>
  <c r="D234" i="32"/>
  <c r="E234" i="32"/>
  <c r="D235" i="32"/>
  <c r="E235" i="32"/>
  <c r="D236" i="32"/>
  <c r="E236" i="32"/>
  <c r="D237" i="32"/>
  <c r="E237" i="32"/>
  <c r="D238" i="32"/>
  <c r="E238" i="32"/>
  <c r="D239" i="32"/>
  <c r="E239" i="32"/>
  <c r="D240" i="32"/>
  <c r="E240" i="32"/>
  <c r="D241" i="32"/>
  <c r="E241" i="32"/>
  <c r="D242" i="32"/>
  <c r="E242" i="32"/>
  <c r="D243" i="32"/>
  <c r="E243" i="32"/>
  <c r="D244" i="32"/>
  <c r="E244" i="32"/>
  <c r="D245" i="32"/>
  <c r="E245" i="32"/>
  <c r="D246" i="32"/>
  <c r="E246" i="32"/>
  <c r="D247" i="32"/>
  <c r="E247" i="32"/>
  <c r="D248" i="32"/>
  <c r="E248" i="32"/>
  <c r="D249" i="32"/>
  <c r="E249" i="32"/>
  <c r="D250" i="32"/>
  <c r="E250" i="32"/>
  <c r="D251" i="32"/>
  <c r="E251" i="32"/>
  <c r="D252" i="32"/>
  <c r="E252" i="32"/>
  <c r="D253" i="32"/>
  <c r="E253" i="32"/>
  <c r="D254" i="32"/>
  <c r="E254" i="32"/>
  <c r="D255" i="32"/>
  <c r="E255" i="32"/>
  <c r="D256" i="32"/>
  <c r="E256" i="32"/>
  <c r="D257" i="32"/>
  <c r="E257" i="32"/>
  <c r="D258" i="32"/>
  <c r="E258" i="32"/>
  <c r="D259" i="32"/>
  <c r="E259" i="32"/>
  <c r="D260" i="32"/>
  <c r="E260" i="32"/>
  <c r="D261" i="32"/>
  <c r="E261" i="32"/>
  <c r="D262" i="32"/>
  <c r="E262" i="32"/>
  <c r="D263" i="32"/>
  <c r="E263" i="32"/>
  <c r="D264" i="32"/>
  <c r="E264" i="32"/>
  <c r="D265" i="32"/>
  <c r="E265" i="32"/>
  <c r="D266" i="32"/>
  <c r="E266" i="32"/>
  <c r="D267" i="32"/>
  <c r="E267" i="32"/>
  <c r="D268" i="32"/>
  <c r="E268" i="32"/>
  <c r="D269" i="32"/>
  <c r="E269" i="32"/>
  <c r="D270" i="32"/>
  <c r="E270" i="32"/>
  <c r="D271" i="32"/>
  <c r="E271" i="32"/>
  <c r="D272" i="32"/>
  <c r="E272" i="32"/>
  <c r="D273" i="32"/>
  <c r="E273" i="32"/>
  <c r="D274" i="32"/>
  <c r="E274" i="32"/>
  <c r="D275" i="32"/>
  <c r="E275" i="32"/>
  <c r="D276" i="32"/>
  <c r="E276" i="32"/>
  <c r="D277" i="32"/>
  <c r="E277" i="32"/>
  <c r="D278" i="32"/>
  <c r="E278" i="32"/>
  <c r="D279" i="32"/>
  <c r="E279" i="32"/>
  <c r="D280" i="32"/>
  <c r="E280" i="32"/>
  <c r="D281" i="32"/>
  <c r="E281" i="32"/>
  <c r="D282" i="32"/>
  <c r="E282" i="32"/>
  <c r="D283" i="32"/>
  <c r="E283" i="32"/>
  <c r="D284" i="32"/>
  <c r="E284" i="32"/>
  <c r="D285" i="32"/>
  <c r="E285" i="32"/>
  <c r="D286" i="32"/>
  <c r="E286" i="32"/>
  <c r="D287" i="32"/>
  <c r="E287" i="32"/>
  <c r="D288" i="32"/>
  <c r="E288" i="32"/>
  <c r="D289" i="32"/>
  <c r="E289" i="32"/>
  <c r="D290" i="32"/>
  <c r="E290" i="32"/>
  <c r="D291" i="32"/>
  <c r="E291" i="32"/>
  <c r="D292" i="32"/>
  <c r="E292" i="32"/>
  <c r="D293" i="32"/>
  <c r="E293" i="32"/>
  <c r="D294" i="32"/>
  <c r="E294" i="32"/>
  <c r="D295" i="32"/>
  <c r="E295" i="32"/>
  <c r="D296" i="32"/>
  <c r="E296" i="32"/>
  <c r="D297" i="32"/>
  <c r="E297" i="32"/>
  <c r="D298" i="32"/>
  <c r="E298" i="32"/>
  <c r="D299" i="32"/>
  <c r="E299" i="32"/>
  <c r="D300" i="32"/>
  <c r="E300" i="32"/>
  <c r="D301" i="32"/>
  <c r="E301" i="32"/>
  <c r="D302" i="32"/>
  <c r="E302" i="32"/>
  <c r="D303" i="32"/>
  <c r="E303" i="32"/>
  <c r="D304" i="32"/>
  <c r="E304" i="32"/>
  <c r="D305" i="32"/>
  <c r="E305" i="32"/>
  <c r="D306" i="32"/>
  <c r="E306" i="32"/>
  <c r="D307" i="32"/>
  <c r="E307" i="32"/>
  <c r="D308" i="32"/>
  <c r="E308" i="32"/>
  <c r="D309" i="32"/>
  <c r="E309" i="32"/>
  <c r="D310" i="32"/>
  <c r="E310" i="32"/>
  <c r="D311" i="32"/>
  <c r="E311" i="32"/>
  <c r="D312" i="32"/>
  <c r="E312" i="32"/>
  <c r="S15" i="32"/>
  <c r="S16" i="32"/>
  <c r="S17" i="32"/>
  <c r="S18" i="32"/>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48" i="32"/>
  <c r="S49" i="32"/>
  <c r="S50" i="32"/>
  <c r="S51" i="32"/>
  <c r="S52" i="32"/>
  <c r="S53" i="32"/>
  <c r="S54" i="32"/>
  <c r="S55" i="32"/>
  <c r="S56" i="32"/>
  <c r="S57" i="32"/>
  <c r="S58" i="32"/>
  <c r="S59" i="32"/>
  <c r="S60" i="32"/>
  <c r="S61" i="32"/>
  <c r="S62" i="32"/>
  <c r="S63" i="32"/>
  <c r="S64" i="32"/>
  <c r="S65" i="32"/>
  <c r="S66" i="32"/>
  <c r="S67" i="32"/>
  <c r="S68" i="32"/>
  <c r="S69" i="32"/>
  <c r="S70" i="32"/>
  <c r="S71" i="32"/>
  <c r="S72" i="32"/>
  <c r="S73" i="32"/>
  <c r="S74" i="32"/>
  <c r="S75" i="32"/>
  <c r="S76" i="32"/>
  <c r="S77" i="32"/>
  <c r="S78" i="32"/>
  <c r="S79" i="32"/>
  <c r="S80" i="32"/>
  <c r="S81" i="32"/>
  <c r="S82" i="32"/>
  <c r="S83" i="32"/>
  <c r="S84" i="32"/>
  <c r="S85" i="32"/>
  <c r="S86" i="32"/>
  <c r="S87" i="32"/>
  <c r="S88" i="32"/>
  <c r="S89" i="32"/>
  <c r="S90" i="32"/>
  <c r="S91" i="32"/>
  <c r="S92" i="32"/>
  <c r="S93" i="32"/>
  <c r="S94" i="32"/>
  <c r="S95" i="32"/>
  <c r="S96" i="32"/>
  <c r="S97" i="32"/>
  <c r="S98" i="32"/>
  <c r="S99" i="32"/>
  <c r="S100" i="32"/>
  <c r="S101" i="32"/>
  <c r="S102" i="32"/>
  <c r="S103" i="32"/>
  <c r="S104" i="32"/>
  <c r="S105" i="32"/>
  <c r="S106" i="32"/>
  <c r="S107" i="32"/>
  <c r="S108" i="32"/>
  <c r="S109" i="32"/>
  <c r="S110" i="32"/>
  <c r="S111" i="32"/>
  <c r="S112" i="32"/>
  <c r="S113" i="32"/>
  <c r="S114" i="32"/>
  <c r="S115" i="32"/>
  <c r="S116" i="32"/>
  <c r="S117" i="32"/>
  <c r="S118" i="32"/>
  <c r="S119" i="32"/>
  <c r="S120" i="32"/>
  <c r="S121" i="32"/>
  <c r="S122" i="32"/>
  <c r="S123" i="32"/>
  <c r="S124" i="32"/>
  <c r="S125" i="32"/>
  <c r="S126" i="32"/>
  <c r="S127" i="32"/>
  <c r="S128" i="32"/>
  <c r="S129" i="32"/>
  <c r="S130" i="32"/>
  <c r="S131" i="32"/>
  <c r="S132" i="32"/>
  <c r="S133" i="32"/>
  <c r="S134" i="32"/>
  <c r="S135" i="32"/>
  <c r="S136" i="32"/>
  <c r="S137" i="32"/>
  <c r="S138" i="32"/>
  <c r="S139" i="32"/>
  <c r="S140" i="32"/>
  <c r="S141" i="32"/>
  <c r="S142" i="32"/>
  <c r="S143" i="32"/>
  <c r="S144" i="32"/>
  <c r="S145" i="32"/>
  <c r="S146" i="32"/>
  <c r="S147" i="32"/>
  <c r="S148" i="32"/>
  <c r="S149" i="32"/>
  <c r="S150" i="32"/>
  <c r="S151" i="32"/>
  <c r="S152" i="32"/>
  <c r="S153" i="32"/>
  <c r="S154" i="32"/>
  <c r="S155" i="32"/>
  <c r="S156" i="32"/>
  <c r="S157" i="32"/>
  <c r="S158" i="32"/>
  <c r="S159" i="32"/>
  <c r="S160" i="32"/>
  <c r="S161" i="32"/>
  <c r="S162" i="32"/>
  <c r="S163" i="32"/>
  <c r="S164" i="32"/>
  <c r="S165" i="32"/>
  <c r="S166" i="32"/>
  <c r="S167" i="32"/>
  <c r="S168" i="32"/>
  <c r="S169" i="32"/>
  <c r="S170" i="32"/>
  <c r="S171" i="32"/>
  <c r="S172" i="32"/>
  <c r="S173" i="32"/>
  <c r="S174" i="32"/>
  <c r="S175" i="32"/>
  <c r="S176" i="32"/>
  <c r="S177" i="32"/>
  <c r="S178" i="32"/>
  <c r="S179" i="32"/>
  <c r="S180" i="32"/>
  <c r="S181" i="32"/>
  <c r="S182" i="32"/>
  <c r="S183" i="32"/>
  <c r="S184" i="32"/>
  <c r="S185" i="32"/>
  <c r="S186" i="32"/>
  <c r="S187" i="32"/>
  <c r="S188" i="32"/>
  <c r="S189" i="32"/>
  <c r="S190" i="32"/>
  <c r="S191" i="32"/>
  <c r="S192" i="32"/>
  <c r="S193" i="32"/>
  <c r="S194" i="32"/>
  <c r="S195" i="32"/>
  <c r="S196" i="32"/>
  <c r="S197" i="32"/>
  <c r="S198" i="32"/>
  <c r="S199" i="32"/>
  <c r="S200" i="32"/>
  <c r="S201" i="32"/>
  <c r="S202" i="32"/>
  <c r="S203" i="32"/>
  <c r="S204" i="32"/>
  <c r="S205" i="32"/>
  <c r="S206" i="32"/>
  <c r="S207" i="32"/>
  <c r="S208" i="32"/>
  <c r="S209" i="32"/>
  <c r="S210" i="32"/>
  <c r="S211" i="32"/>
  <c r="S212" i="32"/>
  <c r="S213" i="32"/>
  <c r="S214" i="32"/>
  <c r="S215" i="32"/>
  <c r="S216" i="32"/>
  <c r="S217" i="32"/>
  <c r="S218" i="32"/>
  <c r="S219" i="32"/>
  <c r="S220" i="32"/>
  <c r="S221" i="32"/>
  <c r="S222" i="32"/>
  <c r="S223" i="32"/>
  <c r="S224" i="32"/>
  <c r="S225" i="32"/>
  <c r="S226" i="32"/>
  <c r="S227" i="32"/>
  <c r="S228" i="32"/>
  <c r="S229" i="32"/>
  <c r="S230" i="32"/>
  <c r="S231" i="32"/>
  <c r="S232" i="32"/>
  <c r="S233" i="32"/>
  <c r="S234" i="32"/>
  <c r="S235" i="32"/>
  <c r="S236" i="32"/>
  <c r="S237" i="32"/>
  <c r="S238" i="32"/>
  <c r="S239" i="32"/>
  <c r="S240" i="32"/>
  <c r="S241" i="32"/>
  <c r="S242" i="32"/>
  <c r="S243" i="32"/>
  <c r="S244" i="32"/>
  <c r="S245" i="32"/>
  <c r="S246" i="32"/>
  <c r="S247" i="32"/>
  <c r="S248" i="32"/>
  <c r="S249" i="32"/>
  <c r="S250" i="32"/>
  <c r="S251" i="32"/>
  <c r="S252" i="32"/>
  <c r="S253" i="32"/>
  <c r="S254" i="32"/>
  <c r="S255" i="32"/>
  <c r="S256" i="32"/>
  <c r="S257" i="32"/>
  <c r="S258" i="32"/>
  <c r="S259" i="32"/>
  <c r="S260" i="32"/>
  <c r="S261" i="32"/>
  <c r="S262" i="32"/>
  <c r="S263" i="32"/>
  <c r="S264" i="32"/>
  <c r="S265" i="32"/>
  <c r="S266" i="32"/>
  <c r="S267" i="32"/>
  <c r="S268" i="32"/>
  <c r="S269" i="32"/>
  <c r="S270" i="32"/>
  <c r="S271" i="32"/>
  <c r="S272" i="32"/>
  <c r="S273" i="32"/>
  <c r="S274" i="32"/>
  <c r="S275" i="32"/>
  <c r="S276" i="32"/>
  <c r="S277" i="32"/>
  <c r="S278" i="32"/>
  <c r="S279" i="32"/>
  <c r="S280" i="32"/>
  <c r="S281" i="32"/>
  <c r="S282" i="32"/>
  <c r="S283" i="32"/>
  <c r="S284" i="32"/>
  <c r="S285" i="32"/>
  <c r="S286" i="32"/>
  <c r="S287" i="32"/>
  <c r="S288" i="32"/>
  <c r="S289" i="32"/>
  <c r="S290" i="32"/>
  <c r="S291" i="32"/>
  <c r="S292" i="32"/>
  <c r="S293" i="32"/>
  <c r="S294" i="32"/>
  <c r="S295" i="32"/>
  <c r="S296" i="32"/>
  <c r="S297" i="32"/>
  <c r="S298" i="32"/>
  <c r="S299" i="32"/>
  <c r="S300" i="32"/>
  <c r="S301" i="32"/>
  <c r="S302" i="32"/>
  <c r="S303" i="32"/>
  <c r="S304" i="32"/>
  <c r="S305" i="32"/>
  <c r="S306" i="32"/>
  <c r="S307" i="32"/>
  <c r="S308" i="32"/>
  <c r="S309" i="32"/>
  <c r="S310" i="32"/>
  <c r="S311" i="32"/>
  <c r="S312" i="32"/>
  <c r="S14" i="32"/>
  <c r="T14" i="32"/>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T55" i="32"/>
  <c r="T56" i="32"/>
  <c r="T57" i="32"/>
  <c r="T58" i="32"/>
  <c r="T59" i="32"/>
  <c r="T60" i="32"/>
  <c r="T61" i="32"/>
  <c r="T62" i="32"/>
  <c r="T63" i="32"/>
  <c r="T64" i="32"/>
  <c r="T65" i="32"/>
  <c r="T66" i="32"/>
  <c r="T67" i="32"/>
  <c r="T68" i="32"/>
  <c r="T69" i="32"/>
  <c r="T70" i="32"/>
  <c r="T71" i="32"/>
  <c r="T72" i="32"/>
  <c r="T73" i="32"/>
  <c r="T74" i="32"/>
  <c r="T75" i="32"/>
  <c r="T76" i="32"/>
  <c r="T77" i="32"/>
  <c r="T78" i="32"/>
  <c r="T79" i="32"/>
  <c r="T80" i="32"/>
  <c r="T81" i="32"/>
  <c r="T82" i="32"/>
  <c r="T83" i="32"/>
  <c r="T84" i="32"/>
  <c r="T85" i="32"/>
  <c r="T86" i="32"/>
  <c r="T87" i="32"/>
  <c r="T88" i="32"/>
  <c r="T89" i="32"/>
  <c r="T90" i="32"/>
  <c r="T91" i="32"/>
  <c r="T92" i="32"/>
  <c r="T93" i="32"/>
  <c r="T94" i="32"/>
  <c r="T95" i="32"/>
  <c r="T96" i="32"/>
  <c r="T97" i="32"/>
  <c r="T98" i="32"/>
  <c r="T99" i="32"/>
  <c r="T100" i="32"/>
  <c r="T101" i="32"/>
  <c r="T102" i="32"/>
  <c r="T103" i="32"/>
  <c r="T104" i="32"/>
  <c r="T105" i="32"/>
  <c r="T106" i="32"/>
  <c r="T107" i="32"/>
  <c r="T108" i="32"/>
  <c r="T109" i="32"/>
  <c r="T110" i="32"/>
  <c r="T111" i="32"/>
  <c r="T112" i="32"/>
  <c r="T113" i="32"/>
  <c r="T114" i="32"/>
  <c r="T115" i="32"/>
  <c r="T116" i="32"/>
  <c r="T117" i="32"/>
  <c r="T118" i="32"/>
  <c r="T119" i="32"/>
  <c r="T120" i="32"/>
  <c r="T121" i="32"/>
  <c r="T122" i="32"/>
  <c r="T123" i="32"/>
  <c r="T124" i="32"/>
  <c r="T125" i="32"/>
  <c r="T126" i="32"/>
  <c r="T127" i="32"/>
  <c r="T128" i="32"/>
  <c r="T129" i="32"/>
  <c r="T130" i="32"/>
  <c r="T131" i="32"/>
  <c r="T132" i="32"/>
  <c r="T133" i="32"/>
  <c r="T134" i="32"/>
  <c r="T135" i="32"/>
  <c r="T136" i="32"/>
  <c r="T137" i="32"/>
  <c r="T138" i="32"/>
  <c r="T139" i="32"/>
  <c r="T140" i="32"/>
  <c r="T141" i="32"/>
  <c r="T142" i="32"/>
  <c r="T143" i="32"/>
  <c r="T144" i="32"/>
  <c r="T145" i="32"/>
  <c r="T146" i="32"/>
  <c r="T147" i="32"/>
  <c r="T148" i="32"/>
  <c r="T149" i="32"/>
  <c r="T150" i="32"/>
  <c r="T151" i="32"/>
  <c r="T152" i="32"/>
  <c r="T153" i="32"/>
  <c r="T154" i="32"/>
  <c r="T155" i="32"/>
  <c r="T156" i="32"/>
  <c r="T157" i="32"/>
  <c r="T158" i="32"/>
  <c r="T159" i="32"/>
  <c r="T160" i="32"/>
  <c r="T161" i="32"/>
  <c r="T162" i="32"/>
  <c r="T163" i="32"/>
  <c r="T164" i="32"/>
  <c r="T165" i="32"/>
  <c r="T166" i="32"/>
  <c r="T167" i="32"/>
  <c r="T168" i="32"/>
  <c r="T169" i="32"/>
  <c r="T170" i="32"/>
  <c r="T171" i="32"/>
  <c r="T172" i="32"/>
  <c r="T173" i="32"/>
  <c r="T174" i="32"/>
  <c r="T175" i="32"/>
  <c r="T176" i="32"/>
  <c r="T177" i="32"/>
  <c r="T178" i="32"/>
  <c r="T179" i="32"/>
  <c r="T180" i="32"/>
  <c r="T181" i="32"/>
  <c r="T182" i="32"/>
  <c r="T183" i="32"/>
  <c r="T184" i="32"/>
  <c r="T185" i="32"/>
  <c r="T186" i="32"/>
  <c r="T187" i="32"/>
  <c r="T188" i="32"/>
  <c r="T189" i="32"/>
  <c r="T190" i="32"/>
  <c r="T191" i="32"/>
  <c r="T192" i="32"/>
  <c r="T193" i="32"/>
  <c r="T194" i="32"/>
  <c r="T195" i="32"/>
  <c r="T196" i="32"/>
  <c r="T197" i="32"/>
  <c r="T198" i="32"/>
  <c r="T199" i="32"/>
  <c r="T200" i="32"/>
  <c r="T201" i="32"/>
  <c r="T202" i="32"/>
  <c r="T203" i="32"/>
  <c r="T204" i="32"/>
  <c r="T205" i="32"/>
  <c r="T206" i="32"/>
  <c r="T207" i="32"/>
  <c r="T208" i="32"/>
  <c r="T209" i="32"/>
  <c r="T210" i="32"/>
  <c r="T211" i="32"/>
  <c r="T212" i="32"/>
  <c r="T213" i="32"/>
  <c r="T214" i="32"/>
  <c r="T215" i="32"/>
  <c r="T216" i="32"/>
  <c r="T217" i="32"/>
  <c r="T218" i="32"/>
  <c r="T219" i="32"/>
  <c r="T220" i="32"/>
  <c r="T221" i="32"/>
  <c r="T222" i="32"/>
  <c r="T223" i="32"/>
  <c r="T224" i="32"/>
  <c r="T225" i="32"/>
  <c r="T226" i="32"/>
  <c r="T227" i="32"/>
  <c r="T228" i="32"/>
  <c r="T229" i="32"/>
  <c r="T230" i="32"/>
  <c r="T231" i="32"/>
  <c r="T232" i="32"/>
  <c r="T233" i="32"/>
  <c r="T234" i="32"/>
  <c r="T235" i="32"/>
  <c r="T236" i="32"/>
  <c r="T237" i="32"/>
  <c r="T238" i="32"/>
  <c r="T239" i="32"/>
  <c r="T240" i="32"/>
  <c r="T241" i="32"/>
  <c r="T242" i="32"/>
  <c r="T243" i="32"/>
  <c r="T244" i="32"/>
  <c r="T245" i="32"/>
  <c r="T246" i="32"/>
  <c r="T247" i="32"/>
  <c r="T248" i="32"/>
  <c r="T249" i="32"/>
  <c r="T250" i="32"/>
  <c r="T251" i="32"/>
  <c r="T252" i="32"/>
  <c r="T253" i="32"/>
  <c r="T254" i="32"/>
  <c r="T255" i="32"/>
  <c r="T256" i="32"/>
  <c r="T257" i="32"/>
  <c r="T258" i="32"/>
  <c r="T259" i="32"/>
  <c r="T260" i="32"/>
  <c r="T261" i="32"/>
  <c r="T262" i="32"/>
  <c r="T263" i="32"/>
  <c r="T264" i="32"/>
  <c r="T265" i="32"/>
  <c r="T266" i="32"/>
  <c r="T267" i="32"/>
  <c r="T268" i="32"/>
  <c r="T269" i="32"/>
  <c r="T270" i="32"/>
  <c r="T271" i="32"/>
  <c r="T272" i="32"/>
  <c r="T273" i="32"/>
  <c r="T274" i="32"/>
  <c r="T275" i="32"/>
  <c r="T276" i="32"/>
  <c r="T277" i="32"/>
  <c r="T278" i="32"/>
  <c r="T279" i="32"/>
  <c r="T280" i="32"/>
  <c r="T281" i="32"/>
  <c r="T282" i="32"/>
  <c r="T283" i="32"/>
  <c r="T284" i="32"/>
  <c r="T285" i="32"/>
  <c r="T286" i="32"/>
  <c r="T287" i="32"/>
  <c r="T288" i="32"/>
  <c r="T289" i="32"/>
  <c r="T290" i="32"/>
  <c r="T291" i="32"/>
  <c r="T292" i="32"/>
  <c r="T293" i="32"/>
  <c r="T294" i="32"/>
  <c r="T295" i="32"/>
  <c r="T296" i="32"/>
  <c r="T297" i="32"/>
  <c r="T298" i="32"/>
  <c r="T299" i="32"/>
  <c r="T300" i="32"/>
  <c r="T301" i="32"/>
  <c r="T302" i="32"/>
  <c r="T303" i="32"/>
  <c r="T304" i="32"/>
  <c r="T305" i="32"/>
  <c r="T306" i="32"/>
  <c r="T307" i="32"/>
  <c r="T308" i="32"/>
  <c r="T309" i="32"/>
  <c r="T310" i="32"/>
  <c r="T311" i="32"/>
  <c r="T312" i="32"/>
  <c r="U14" i="32"/>
  <c r="U15" i="32"/>
  <c r="U16" i="32"/>
  <c r="U17" i="32"/>
  <c r="U18" i="32"/>
  <c r="U19"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50" i="32"/>
  <c r="U51" i="32"/>
  <c r="U52" i="32"/>
  <c r="U53" i="32"/>
  <c r="U54" i="32"/>
  <c r="U55" i="32"/>
  <c r="U56" i="32"/>
  <c r="U57" i="32"/>
  <c r="U58" i="32"/>
  <c r="U59" i="32"/>
  <c r="U60" i="32"/>
  <c r="U61" i="32"/>
  <c r="U62" i="32"/>
  <c r="U63" i="32"/>
  <c r="U64" i="32"/>
  <c r="U65" i="32"/>
  <c r="U66" i="32"/>
  <c r="U67" i="32"/>
  <c r="U68" i="32"/>
  <c r="U69" i="32"/>
  <c r="U70" i="32"/>
  <c r="U71" i="32"/>
  <c r="U72" i="32"/>
  <c r="U73" i="32"/>
  <c r="U74" i="32"/>
  <c r="U75" i="32"/>
  <c r="U76" i="32"/>
  <c r="U77" i="32"/>
  <c r="U78" i="32"/>
  <c r="U79" i="32"/>
  <c r="U80" i="32"/>
  <c r="U81" i="32"/>
  <c r="U82" i="32"/>
  <c r="U83" i="32"/>
  <c r="U84" i="32"/>
  <c r="U85" i="32"/>
  <c r="U86" i="32"/>
  <c r="U87" i="32"/>
  <c r="U88" i="32"/>
  <c r="U89" i="32"/>
  <c r="U90" i="32"/>
  <c r="U91" i="32"/>
  <c r="U92" i="32"/>
  <c r="U93" i="32"/>
  <c r="U94" i="32"/>
  <c r="U95" i="32"/>
  <c r="U96" i="32"/>
  <c r="U97" i="32"/>
  <c r="U98" i="32"/>
  <c r="U99" i="32"/>
  <c r="U100" i="32"/>
  <c r="U101" i="32"/>
  <c r="U102" i="32"/>
  <c r="U103" i="32"/>
  <c r="U104" i="32"/>
  <c r="U105" i="32"/>
  <c r="U106" i="32"/>
  <c r="U107" i="32"/>
  <c r="U108" i="32"/>
  <c r="U109" i="32"/>
  <c r="U110" i="32"/>
  <c r="U111" i="32"/>
  <c r="U112" i="32"/>
  <c r="U113" i="32"/>
  <c r="U114" i="32"/>
  <c r="U115" i="32"/>
  <c r="U116" i="32"/>
  <c r="U117" i="32"/>
  <c r="U118" i="32"/>
  <c r="U119" i="32"/>
  <c r="U120" i="32"/>
  <c r="U121" i="32"/>
  <c r="U122" i="32"/>
  <c r="U123" i="32"/>
  <c r="U124" i="32"/>
  <c r="U125" i="32"/>
  <c r="U126" i="32"/>
  <c r="U127" i="32"/>
  <c r="U128" i="32"/>
  <c r="U129" i="32"/>
  <c r="U130" i="32"/>
  <c r="U131" i="32"/>
  <c r="U132" i="32"/>
  <c r="U133" i="32"/>
  <c r="U134" i="32"/>
  <c r="U135" i="32"/>
  <c r="U136" i="32"/>
  <c r="U137" i="32"/>
  <c r="U138" i="32"/>
  <c r="U139" i="32"/>
  <c r="U140" i="32"/>
  <c r="U141" i="32"/>
  <c r="U142" i="32"/>
  <c r="U143" i="32"/>
  <c r="U144" i="32"/>
  <c r="U145" i="32"/>
  <c r="U146" i="32"/>
  <c r="U147" i="32"/>
  <c r="U148" i="32"/>
  <c r="U149" i="32"/>
  <c r="U150" i="32"/>
  <c r="U151" i="32"/>
  <c r="U152" i="32"/>
  <c r="U153" i="32"/>
  <c r="U154" i="32"/>
  <c r="U155" i="32"/>
  <c r="U156" i="32"/>
  <c r="U157" i="32"/>
  <c r="U158" i="32"/>
  <c r="U159" i="32"/>
  <c r="U160" i="32"/>
  <c r="U161" i="32"/>
  <c r="U162" i="32"/>
  <c r="U163" i="32"/>
  <c r="U164" i="32"/>
  <c r="U165" i="32"/>
  <c r="U166" i="32"/>
  <c r="U167" i="32"/>
  <c r="U168" i="32"/>
  <c r="U169" i="32"/>
  <c r="U170" i="32"/>
  <c r="U171" i="32"/>
  <c r="U172" i="32"/>
  <c r="U173" i="32"/>
  <c r="U174" i="32"/>
  <c r="U175" i="32"/>
  <c r="U176" i="32"/>
  <c r="U177" i="32"/>
  <c r="U178" i="32"/>
  <c r="U179" i="32"/>
  <c r="U180" i="32"/>
  <c r="U181" i="32"/>
  <c r="U182" i="32"/>
  <c r="U183" i="32"/>
  <c r="U184" i="32"/>
  <c r="U185" i="32"/>
  <c r="U186" i="32"/>
  <c r="U187" i="32"/>
  <c r="U188" i="32"/>
  <c r="U189" i="32"/>
  <c r="U190" i="32"/>
  <c r="U191" i="32"/>
  <c r="U192" i="32"/>
  <c r="U193" i="32"/>
  <c r="U194" i="32"/>
  <c r="U195" i="32"/>
  <c r="U196" i="32"/>
  <c r="U197" i="32"/>
  <c r="U198" i="32"/>
  <c r="U199" i="32"/>
  <c r="U200" i="32"/>
  <c r="U201" i="32"/>
  <c r="U202" i="32"/>
  <c r="U203" i="32"/>
  <c r="U204" i="32"/>
  <c r="U205" i="32"/>
  <c r="U206" i="32"/>
  <c r="U207" i="32"/>
  <c r="U208" i="32"/>
  <c r="U209" i="32"/>
  <c r="U210" i="32"/>
  <c r="U211" i="32"/>
  <c r="U212" i="32"/>
  <c r="U213" i="32"/>
  <c r="U214" i="32"/>
  <c r="U215" i="32"/>
  <c r="U216" i="32"/>
  <c r="U217" i="32"/>
  <c r="U218" i="32"/>
  <c r="U219" i="32"/>
  <c r="U220" i="32"/>
  <c r="U221" i="32"/>
  <c r="U222" i="32"/>
  <c r="U223" i="32"/>
  <c r="U224" i="32"/>
  <c r="U225" i="32"/>
  <c r="U226" i="32"/>
  <c r="U227" i="32"/>
  <c r="U228" i="32"/>
  <c r="U229" i="32"/>
  <c r="U230" i="32"/>
  <c r="U231" i="32"/>
  <c r="U232" i="32"/>
  <c r="U233" i="32"/>
  <c r="U234" i="32"/>
  <c r="U235" i="32"/>
  <c r="U236" i="32"/>
  <c r="U237" i="32"/>
  <c r="U238" i="32"/>
  <c r="U239" i="32"/>
  <c r="U240" i="32"/>
  <c r="U241" i="32"/>
  <c r="U242" i="32"/>
  <c r="U243" i="32"/>
  <c r="U244" i="32"/>
  <c r="U245" i="32"/>
  <c r="U246" i="32"/>
  <c r="U247" i="32"/>
  <c r="U248" i="32"/>
  <c r="U249" i="32"/>
  <c r="U250" i="32"/>
  <c r="U251" i="32"/>
  <c r="U252" i="32"/>
  <c r="U253" i="32"/>
  <c r="U254" i="32"/>
  <c r="U255" i="32"/>
  <c r="U256" i="32"/>
  <c r="U257" i="32"/>
  <c r="U258" i="32"/>
  <c r="U259" i="32"/>
  <c r="U260" i="32"/>
  <c r="U261" i="32"/>
  <c r="U262" i="32"/>
  <c r="U263" i="32"/>
  <c r="U264" i="32"/>
  <c r="U265" i="32"/>
  <c r="U266" i="32"/>
  <c r="U267" i="32"/>
  <c r="U268" i="32"/>
  <c r="U269" i="32"/>
  <c r="U270" i="32"/>
  <c r="U271" i="32"/>
  <c r="U272" i="32"/>
  <c r="U273" i="32"/>
  <c r="U274" i="32"/>
  <c r="U275" i="32"/>
  <c r="U276" i="32"/>
  <c r="U277" i="32"/>
  <c r="U278" i="32"/>
  <c r="U279" i="32"/>
  <c r="U280" i="32"/>
  <c r="U281" i="32"/>
  <c r="U282" i="32"/>
  <c r="U283" i="32"/>
  <c r="U284" i="32"/>
  <c r="U285" i="32"/>
  <c r="U286" i="32"/>
  <c r="U287" i="32"/>
  <c r="U288" i="32"/>
  <c r="U289" i="32"/>
  <c r="U290" i="32"/>
  <c r="U291" i="32"/>
  <c r="U292" i="32"/>
  <c r="U293" i="32"/>
  <c r="U294" i="32"/>
  <c r="U295" i="32"/>
  <c r="U296" i="32"/>
  <c r="U297" i="32"/>
  <c r="U298" i="32"/>
  <c r="U299" i="32"/>
  <c r="U300" i="32"/>
  <c r="U301" i="32"/>
  <c r="U302" i="32"/>
  <c r="U303" i="32"/>
  <c r="U304" i="32"/>
  <c r="U305" i="32"/>
  <c r="U306" i="32"/>
  <c r="U307" i="32"/>
  <c r="U308" i="32"/>
  <c r="U309" i="32"/>
  <c r="U310" i="32"/>
  <c r="U311" i="32"/>
  <c r="U312" i="32"/>
  <c r="V14" i="32"/>
  <c r="V15" i="32"/>
  <c r="V16" i="32"/>
  <c r="V17" i="32"/>
  <c r="V18" i="32"/>
  <c r="V19" i="32"/>
  <c r="V21" i="32"/>
  <c r="V22" i="32"/>
  <c r="V23" i="32"/>
  <c r="V24" i="32"/>
  <c r="V25" i="32"/>
  <c r="V26" i="32"/>
  <c r="V27" i="32"/>
  <c r="V28" i="32"/>
  <c r="V29" i="32"/>
  <c r="V30" i="32"/>
  <c r="V31" i="32"/>
  <c r="V32" i="32"/>
  <c r="V33" i="32"/>
  <c r="V34" i="32"/>
  <c r="V35" i="32"/>
  <c r="V36" i="32"/>
  <c r="V37" i="32"/>
  <c r="V38" i="32"/>
  <c r="V39" i="32"/>
  <c r="V40" i="32"/>
  <c r="V41" i="32"/>
  <c r="V42" i="32"/>
  <c r="V43" i="32"/>
  <c r="V44" i="32"/>
  <c r="V45" i="32"/>
  <c r="V46" i="32"/>
  <c r="V47" i="32"/>
  <c r="V48" i="32"/>
  <c r="V49" i="32"/>
  <c r="V50" i="32"/>
  <c r="V51" i="32"/>
  <c r="V52" i="32"/>
  <c r="V53" i="32"/>
  <c r="V54" i="32"/>
  <c r="V55" i="32"/>
  <c r="V56" i="32"/>
  <c r="V57" i="32"/>
  <c r="V58" i="32"/>
  <c r="V59" i="32"/>
  <c r="V60" i="32"/>
  <c r="V61" i="32"/>
  <c r="V62" i="32"/>
  <c r="V63" i="32"/>
  <c r="V64" i="32"/>
  <c r="V65" i="32"/>
  <c r="V66" i="32"/>
  <c r="V67" i="32"/>
  <c r="V68" i="32"/>
  <c r="V69" i="32"/>
  <c r="V70" i="32"/>
  <c r="V71" i="32"/>
  <c r="V72" i="32"/>
  <c r="V73" i="32"/>
  <c r="V74" i="32"/>
  <c r="V75" i="32"/>
  <c r="V76" i="32"/>
  <c r="V77" i="32"/>
  <c r="V78" i="32"/>
  <c r="V79" i="32"/>
  <c r="V80" i="32"/>
  <c r="V81" i="32"/>
  <c r="V82" i="32"/>
  <c r="V83" i="32"/>
  <c r="V84" i="32"/>
  <c r="V85" i="32"/>
  <c r="V86" i="32"/>
  <c r="V87" i="32"/>
  <c r="V88" i="32"/>
  <c r="V89" i="32"/>
  <c r="V90" i="32"/>
  <c r="V91" i="32"/>
  <c r="V92" i="32"/>
  <c r="V93" i="32"/>
  <c r="V94" i="32"/>
  <c r="V95" i="32"/>
  <c r="V96" i="32"/>
  <c r="V97" i="32"/>
  <c r="V98" i="32"/>
  <c r="V99" i="32"/>
  <c r="V100" i="32"/>
  <c r="V101" i="32"/>
  <c r="V102" i="32"/>
  <c r="V103" i="32"/>
  <c r="V104" i="32"/>
  <c r="V105" i="32"/>
  <c r="V106" i="32"/>
  <c r="V107" i="32"/>
  <c r="V108" i="32"/>
  <c r="V109" i="32"/>
  <c r="V110" i="32"/>
  <c r="V111" i="32"/>
  <c r="V112" i="32"/>
  <c r="V113" i="32"/>
  <c r="V114" i="32"/>
  <c r="V115" i="32"/>
  <c r="V116" i="32"/>
  <c r="V117" i="32"/>
  <c r="V118" i="32"/>
  <c r="V119" i="32"/>
  <c r="V120" i="32"/>
  <c r="V121" i="32"/>
  <c r="V122" i="32"/>
  <c r="V123" i="32"/>
  <c r="V124" i="32"/>
  <c r="V125" i="32"/>
  <c r="V126" i="32"/>
  <c r="V127" i="32"/>
  <c r="V128" i="32"/>
  <c r="V129" i="32"/>
  <c r="V130" i="32"/>
  <c r="V131" i="32"/>
  <c r="V132" i="32"/>
  <c r="V133" i="32"/>
  <c r="V134" i="32"/>
  <c r="V135" i="32"/>
  <c r="V136" i="32"/>
  <c r="V137" i="32"/>
  <c r="V138" i="32"/>
  <c r="V139" i="32"/>
  <c r="V140" i="32"/>
  <c r="V141" i="32"/>
  <c r="V142" i="32"/>
  <c r="V143" i="32"/>
  <c r="V144" i="32"/>
  <c r="V145" i="32"/>
  <c r="V146" i="32"/>
  <c r="V147" i="32"/>
  <c r="V148" i="32"/>
  <c r="V149" i="32"/>
  <c r="V150" i="32"/>
  <c r="V151" i="32"/>
  <c r="V152" i="32"/>
  <c r="V153" i="32"/>
  <c r="V154" i="32"/>
  <c r="V155" i="32"/>
  <c r="V156" i="32"/>
  <c r="V157" i="32"/>
  <c r="V158" i="32"/>
  <c r="V159" i="32"/>
  <c r="V160" i="32"/>
  <c r="V161" i="32"/>
  <c r="V162" i="32"/>
  <c r="V163" i="32"/>
  <c r="V164" i="32"/>
  <c r="V165" i="32"/>
  <c r="V166" i="32"/>
  <c r="V167" i="32"/>
  <c r="V168" i="32"/>
  <c r="V169" i="32"/>
  <c r="V170" i="32"/>
  <c r="V171" i="32"/>
  <c r="V172" i="32"/>
  <c r="V173" i="32"/>
  <c r="V174" i="32"/>
  <c r="V175" i="32"/>
  <c r="V176" i="32"/>
  <c r="V177" i="32"/>
  <c r="V178" i="32"/>
  <c r="V179" i="32"/>
  <c r="V180" i="32"/>
  <c r="V181" i="32"/>
  <c r="V182" i="32"/>
  <c r="V183" i="32"/>
  <c r="V184" i="32"/>
  <c r="V185" i="32"/>
  <c r="V186" i="32"/>
  <c r="V187" i="32"/>
  <c r="V188" i="32"/>
  <c r="V189" i="32"/>
  <c r="V190" i="32"/>
  <c r="V191" i="32"/>
  <c r="V192" i="32"/>
  <c r="V193" i="32"/>
  <c r="V194" i="32"/>
  <c r="V195" i="32"/>
  <c r="V196" i="32"/>
  <c r="V197" i="32"/>
  <c r="V198" i="32"/>
  <c r="V199" i="32"/>
  <c r="V200" i="32"/>
  <c r="V201" i="32"/>
  <c r="V202" i="32"/>
  <c r="V203" i="32"/>
  <c r="V204" i="32"/>
  <c r="V205" i="32"/>
  <c r="V206" i="32"/>
  <c r="V207" i="32"/>
  <c r="V208" i="32"/>
  <c r="V209" i="32"/>
  <c r="V210" i="32"/>
  <c r="V211" i="32"/>
  <c r="V212" i="32"/>
  <c r="V213" i="32"/>
  <c r="V214" i="32"/>
  <c r="V215" i="32"/>
  <c r="V216" i="32"/>
  <c r="V217" i="32"/>
  <c r="V218" i="32"/>
  <c r="V219" i="32"/>
  <c r="V220" i="32"/>
  <c r="V221" i="32"/>
  <c r="V222" i="32"/>
  <c r="V223" i="32"/>
  <c r="V224" i="32"/>
  <c r="V225" i="32"/>
  <c r="V226" i="32"/>
  <c r="V227" i="32"/>
  <c r="V228" i="32"/>
  <c r="V229" i="32"/>
  <c r="V230" i="32"/>
  <c r="V231" i="32"/>
  <c r="V232" i="32"/>
  <c r="V233" i="32"/>
  <c r="V234" i="32"/>
  <c r="V235" i="32"/>
  <c r="V236" i="32"/>
  <c r="V237" i="32"/>
  <c r="V238" i="32"/>
  <c r="V239" i="32"/>
  <c r="V240" i="32"/>
  <c r="V241" i="32"/>
  <c r="V242" i="32"/>
  <c r="V243" i="32"/>
  <c r="V244" i="32"/>
  <c r="V245" i="32"/>
  <c r="V246" i="32"/>
  <c r="V247" i="32"/>
  <c r="V248" i="32"/>
  <c r="V249" i="32"/>
  <c r="V250" i="32"/>
  <c r="V251" i="32"/>
  <c r="V252" i="32"/>
  <c r="V253" i="32"/>
  <c r="V254" i="32"/>
  <c r="V255" i="32"/>
  <c r="V256" i="32"/>
  <c r="V257" i="32"/>
  <c r="V258" i="32"/>
  <c r="V259" i="32"/>
  <c r="V260" i="32"/>
  <c r="V261" i="32"/>
  <c r="V262" i="32"/>
  <c r="V263" i="32"/>
  <c r="V264" i="32"/>
  <c r="V265" i="32"/>
  <c r="V266" i="32"/>
  <c r="V267" i="32"/>
  <c r="V268" i="32"/>
  <c r="V269" i="32"/>
  <c r="V270" i="32"/>
  <c r="V271" i="32"/>
  <c r="V272" i="32"/>
  <c r="V273" i="32"/>
  <c r="V274" i="32"/>
  <c r="V275" i="32"/>
  <c r="V276" i="32"/>
  <c r="V277" i="32"/>
  <c r="V278" i="32"/>
  <c r="V279" i="32"/>
  <c r="V280" i="32"/>
  <c r="V281" i="32"/>
  <c r="V282" i="32"/>
  <c r="V283" i="32"/>
  <c r="V284" i="32"/>
  <c r="V285" i="32"/>
  <c r="V286" i="32"/>
  <c r="V287" i="32"/>
  <c r="V288" i="32"/>
  <c r="V289" i="32"/>
  <c r="V290" i="32"/>
  <c r="V291" i="32"/>
  <c r="V292" i="32"/>
  <c r="V293" i="32"/>
  <c r="V294" i="32"/>
  <c r="V295" i="32"/>
  <c r="V296" i="32"/>
  <c r="V297" i="32"/>
  <c r="V298" i="32"/>
  <c r="V299" i="32"/>
  <c r="V300" i="32"/>
  <c r="V301" i="32"/>
  <c r="V302" i="32"/>
  <c r="V303" i="32"/>
  <c r="V304" i="32"/>
  <c r="V305" i="32"/>
  <c r="V306" i="32"/>
  <c r="V307" i="32"/>
  <c r="V308" i="32"/>
  <c r="V309" i="32"/>
  <c r="V310" i="32"/>
  <c r="V311" i="32"/>
  <c r="V312" i="32"/>
  <c r="T13" i="32"/>
  <c r="U13" i="32"/>
  <c r="V13" i="32"/>
  <c r="B13" i="32"/>
  <c r="B312" i="32"/>
  <c r="B311" i="32"/>
  <c r="B310" i="32"/>
  <c r="B309" i="32"/>
  <c r="B308" i="32"/>
  <c r="B307" i="32"/>
  <c r="B306" i="32"/>
  <c r="B305" i="32"/>
  <c r="B304" i="32"/>
  <c r="B303" i="32"/>
  <c r="B302" i="32"/>
  <c r="B301" i="32"/>
  <c r="B300" i="32"/>
  <c r="B299" i="32"/>
  <c r="B298" i="32"/>
  <c r="B297" i="32"/>
  <c r="B296" i="32"/>
  <c r="B295" i="32"/>
  <c r="B294" i="32"/>
  <c r="B293" i="32"/>
  <c r="B292" i="32"/>
  <c r="B291" i="32"/>
  <c r="B290" i="32"/>
  <c r="B289" i="32"/>
  <c r="B288" i="32"/>
  <c r="B287" i="32"/>
  <c r="B286" i="32"/>
  <c r="B285" i="32"/>
  <c r="B284" i="32"/>
  <c r="B283" i="32"/>
  <c r="B282" i="32"/>
  <c r="B281" i="32"/>
  <c r="B280" i="32"/>
  <c r="B279" i="32"/>
  <c r="B278" i="32"/>
  <c r="B277" i="32"/>
  <c r="B276" i="32"/>
  <c r="B275" i="32"/>
  <c r="B274" i="32"/>
  <c r="B273" i="32"/>
  <c r="B272" i="32"/>
  <c r="B271" i="32"/>
  <c r="B270" i="32"/>
  <c r="B269" i="32"/>
  <c r="B268" i="32"/>
  <c r="B267" i="32"/>
  <c r="B266" i="32"/>
  <c r="B265" i="32"/>
  <c r="B264" i="32"/>
  <c r="B263" i="32"/>
  <c r="B262" i="32"/>
  <c r="B261" i="32"/>
  <c r="B260" i="32"/>
  <c r="B259" i="32"/>
  <c r="B258" i="32"/>
  <c r="B257" i="32"/>
  <c r="B256" i="32"/>
  <c r="B255" i="32"/>
  <c r="B254" i="32"/>
  <c r="B253" i="32"/>
  <c r="B252" i="32"/>
  <c r="B251" i="32"/>
  <c r="B250" i="32"/>
  <c r="B249" i="32"/>
  <c r="B248" i="32"/>
  <c r="B247" i="32"/>
  <c r="B246" i="32"/>
  <c r="B245" i="32"/>
  <c r="B244" i="32"/>
  <c r="B243" i="32"/>
  <c r="B242" i="32"/>
  <c r="B241" i="32"/>
  <c r="B240" i="32"/>
  <c r="B239" i="32"/>
  <c r="B238" i="32"/>
  <c r="B237" i="32"/>
  <c r="B236" i="32"/>
  <c r="B235" i="32"/>
  <c r="B234" i="32"/>
  <c r="B233" i="32"/>
  <c r="B232" i="32"/>
  <c r="B231" i="32"/>
  <c r="B230" i="32"/>
  <c r="B229" i="32"/>
  <c r="B228" i="32"/>
  <c r="B227" i="32"/>
  <c r="B226" i="32"/>
  <c r="B225" i="32"/>
  <c r="B224" i="32"/>
  <c r="B223" i="32"/>
  <c r="B222" i="32"/>
  <c r="B221" i="32"/>
  <c r="B220" i="32"/>
  <c r="B219" i="32"/>
  <c r="B218" i="32"/>
  <c r="B217" i="32"/>
  <c r="B216" i="32"/>
  <c r="B215" i="32"/>
  <c r="B214" i="32"/>
  <c r="B213" i="32"/>
  <c r="B212" i="32"/>
  <c r="B211" i="32"/>
  <c r="B210" i="32"/>
  <c r="B209" i="32"/>
  <c r="B208" i="32"/>
  <c r="B207" i="32"/>
  <c r="B206" i="32"/>
  <c r="B205" i="32"/>
  <c r="B204" i="32"/>
  <c r="B203" i="32"/>
  <c r="B202" i="32"/>
  <c r="B201" i="32"/>
  <c r="B200" i="32"/>
  <c r="B199" i="32"/>
  <c r="B198" i="32"/>
  <c r="B197" i="32"/>
  <c r="B196" i="32"/>
  <c r="B195" i="32"/>
  <c r="B194" i="32"/>
  <c r="B193" i="32"/>
  <c r="B192" i="32"/>
  <c r="B191" i="32"/>
  <c r="B190" i="32"/>
  <c r="B189" i="32"/>
  <c r="B188" i="32"/>
  <c r="B187" i="32"/>
  <c r="B186" i="32"/>
  <c r="B185" i="32"/>
  <c r="B184" i="32"/>
  <c r="B183" i="32"/>
  <c r="B182" i="32"/>
  <c r="B181" i="32"/>
  <c r="B180" i="32"/>
  <c r="B179" i="32"/>
  <c r="B178" i="32"/>
  <c r="B177" i="32"/>
  <c r="B176" i="32"/>
  <c r="B175" i="32"/>
  <c r="B174" i="32"/>
  <c r="B173" i="32"/>
  <c r="B172" i="32"/>
  <c r="B171" i="32"/>
  <c r="B170" i="32"/>
  <c r="B169" i="32"/>
  <c r="B168" i="32"/>
  <c r="B167" i="32"/>
  <c r="B166" i="32"/>
  <c r="B165" i="32"/>
  <c r="B164" i="32"/>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A312" i="32"/>
  <c r="A311" i="32"/>
  <c r="A310" i="32"/>
  <c r="A309" i="32"/>
  <c r="A308" i="32"/>
  <c r="A307" i="32"/>
  <c r="A306" i="32"/>
  <c r="A305" i="32"/>
  <c r="A304" i="32"/>
  <c r="A303" i="32"/>
  <c r="A302" i="32"/>
  <c r="A301" i="32"/>
  <c r="A300" i="32"/>
  <c r="A299" i="32"/>
  <c r="A298" i="32"/>
  <c r="A297" i="32"/>
  <c r="A296" i="32"/>
  <c r="A295" i="32"/>
  <c r="A294" i="32"/>
  <c r="A293" i="32"/>
  <c r="A292" i="32"/>
  <c r="A291" i="32"/>
  <c r="A290" i="32"/>
  <c r="A289" i="32"/>
  <c r="A288" i="32"/>
  <c r="A287" i="32"/>
  <c r="A286" i="32"/>
  <c r="A285" i="32"/>
  <c r="A284" i="32"/>
  <c r="A283" i="32"/>
  <c r="A282" i="32"/>
  <c r="A281" i="32"/>
  <c r="A280" i="32"/>
  <c r="A279" i="32"/>
  <c r="A278" i="32"/>
  <c r="A277" i="32"/>
  <c r="A276" i="32"/>
  <c r="A275" i="32"/>
  <c r="A274" i="32"/>
  <c r="A273" i="32"/>
  <c r="A272" i="32"/>
  <c r="A271" i="32"/>
  <c r="A270" i="32"/>
  <c r="A269" i="32"/>
  <c r="A268" i="32"/>
  <c r="A267" i="32"/>
  <c r="A266" i="32"/>
  <c r="A265" i="32"/>
  <c r="A264" i="32"/>
  <c r="A263" i="32"/>
  <c r="A262" i="32"/>
  <c r="A261" i="32"/>
  <c r="A260" i="32"/>
  <c r="A259" i="32"/>
  <c r="A258" i="32"/>
  <c r="A257" i="32"/>
  <c r="A256" i="32"/>
  <c r="A255" i="32"/>
  <c r="A254" i="32"/>
  <c r="A253" i="32"/>
  <c r="A252" i="32"/>
  <c r="A251" i="32"/>
  <c r="A250" i="32"/>
  <c r="A249" i="32"/>
  <c r="A248" i="32"/>
  <c r="A247" i="32"/>
  <c r="A246" i="32"/>
  <c r="A245" i="32"/>
  <c r="A244" i="32"/>
  <c r="A243" i="32"/>
  <c r="A242" i="32"/>
  <c r="A241" i="32"/>
  <c r="A240" i="32"/>
  <c r="A239" i="32"/>
  <c r="A238" i="32"/>
  <c r="A237" i="32"/>
  <c r="A236" i="32"/>
  <c r="A235" i="32"/>
  <c r="A234" i="32"/>
  <c r="A233" i="32"/>
  <c r="A232" i="32"/>
  <c r="A231" i="32"/>
  <c r="A230" i="32"/>
  <c r="A229" i="32"/>
  <c r="A228" i="32"/>
  <c r="A227" i="32"/>
  <c r="A226" i="32"/>
  <c r="A225" i="32"/>
  <c r="A224" i="32"/>
  <c r="A223" i="32"/>
  <c r="A222" i="32"/>
  <c r="A221" i="32"/>
  <c r="A220" i="32"/>
  <c r="A219" i="32"/>
  <c r="A218" i="32"/>
  <c r="A217" i="32"/>
  <c r="A216" i="32"/>
  <c r="A215" i="32"/>
  <c r="A214" i="32"/>
  <c r="A213" i="32"/>
  <c r="O7" i="32"/>
  <c r="S7" i="32"/>
  <c r="R7" i="32"/>
  <c r="A211" i="32"/>
  <c r="A212" i="32"/>
  <c r="A202" i="32"/>
  <c r="A203" i="32"/>
  <c r="A204" i="32"/>
  <c r="A205" i="32"/>
  <c r="A206" i="32"/>
  <c r="A207" i="32"/>
  <c r="A208" i="32"/>
  <c r="A209" i="32"/>
  <c r="A210" i="32"/>
  <c r="A175" i="32"/>
  <c r="A176" i="32"/>
  <c r="A177" i="32"/>
  <c r="A178" i="32"/>
  <c r="A179" i="32"/>
  <c r="A180" i="32"/>
  <c r="A181" i="32"/>
  <c r="A182" i="32"/>
  <c r="A183" i="32"/>
  <c r="A184" i="32"/>
  <c r="A185" i="32"/>
  <c r="A186" i="32"/>
  <c r="A187" i="32"/>
  <c r="A188" i="32"/>
  <c r="A189" i="32"/>
  <c r="A190" i="32"/>
  <c r="A191" i="32"/>
  <c r="A192" i="32"/>
  <c r="A193" i="32"/>
  <c r="A194" i="32"/>
  <c r="A195" i="32"/>
  <c r="A196" i="32"/>
  <c r="A197" i="32"/>
  <c r="A198" i="32"/>
  <c r="A199" i="32"/>
  <c r="A200" i="32"/>
  <c r="A201" i="32"/>
  <c r="A161" i="32"/>
  <c r="A162" i="32"/>
  <c r="A163" i="32"/>
  <c r="A164" i="32"/>
  <c r="A165" i="32"/>
  <c r="A166" i="32"/>
  <c r="A167" i="32"/>
  <c r="A168" i="32"/>
  <c r="A169" i="32"/>
  <c r="A170" i="32"/>
  <c r="A171" i="32"/>
  <c r="A172" i="32"/>
  <c r="A173" i="32"/>
  <c r="A174" i="32"/>
  <c r="A147" i="32"/>
  <c r="A148" i="32"/>
  <c r="A149" i="32"/>
  <c r="A150" i="32"/>
  <c r="A151" i="32"/>
  <c r="A152" i="32"/>
  <c r="A153" i="32"/>
  <c r="A154" i="32"/>
  <c r="A155" i="32"/>
  <c r="A156" i="32"/>
  <c r="A157" i="32"/>
  <c r="A158" i="32"/>
  <c r="A159" i="32"/>
  <c r="A160" i="32"/>
  <c r="A134" i="32"/>
  <c r="A135" i="32"/>
  <c r="A136" i="32"/>
  <c r="A137" i="32"/>
  <c r="A138" i="32"/>
  <c r="A139" i="32"/>
  <c r="A140" i="32"/>
  <c r="A141" i="32"/>
  <c r="A142" i="32"/>
  <c r="A143" i="32"/>
  <c r="A144" i="32"/>
  <c r="A145" i="32"/>
  <c r="A146" i="32"/>
  <c r="A113" i="32"/>
  <c r="A114" i="32"/>
  <c r="A115" i="32"/>
  <c r="A116" i="32"/>
  <c r="A117" i="32"/>
  <c r="A118" i="32"/>
  <c r="A119" i="32"/>
  <c r="A120" i="32"/>
  <c r="A121" i="32"/>
  <c r="A122" i="32"/>
  <c r="A123" i="32"/>
  <c r="A124" i="32"/>
  <c r="A125" i="32"/>
  <c r="A126" i="32"/>
  <c r="A127" i="32"/>
  <c r="A128" i="32"/>
  <c r="A129" i="32"/>
  <c r="A130" i="32"/>
  <c r="A131" i="32"/>
  <c r="A132" i="32"/>
  <c r="A133" i="32"/>
  <c r="M7" i="32"/>
  <c r="L7" i="32"/>
  <c r="C7" i="32"/>
  <c r="D7" i="32"/>
  <c r="F3" i="32" l="1"/>
  <c r="F3" i="27"/>
  <c r="V20" i="32"/>
  <c r="U15" i="27"/>
  <c r="V15" i="27"/>
  <c r="S14" i="27"/>
  <c r="S13" i="27"/>
  <c r="S17" i="27"/>
  <c r="T13" i="27"/>
  <c r="U13" i="27"/>
  <c r="V13" i="27"/>
  <c r="N7" i="32"/>
  <c r="A112" i="32"/>
  <c r="A111" i="32"/>
  <c r="A110" i="32"/>
  <c r="A109" i="32"/>
  <c r="A108" i="32"/>
  <c r="A107" i="32"/>
  <c r="A106" i="32"/>
  <c r="A105" i="32"/>
  <c r="A104" i="32"/>
  <c r="A103" i="32"/>
  <c r="A102" i="32"/>
  <c r="A101" i="32"/>
  <c r="A100" i="32"/>
  <c r="A99" i="32"/>
  <c r="A98" i="32"/>
  <c r="A97" i="32"/>
  <c r="A96" i="32"/>
  <c r="A95" i="32"/>
  <c r="A94" i="32"/>
  <c r="A93" i="32"/>
  <c r="A92" i="32"/>
  <c r="A91" i="32"/>
  <c r="A90" i="32"/>
  <c r="A89" i="32"/>
  <c r="A88" i="32"/>
  <c r="A87" i="32"/>
  <c r="A86" i="32"/>
  <c r="A85" i="32"/>
  <c r="A84" i="32"/>
  <c r="A83" i="32"/>
  <c r="A82" i="32"/>
  <c r="A81" i="32"/>
  <c r="A80" i="32"/>
  <c r="A79" i="32"/>
  <c r="A78" i="32"/>
  <c r="A77" i="32"/>
  <c r="A76" i="32"/>
  <c r="A75" i="32"/>
  <c r="A74" i="32"/>
  <c r="A73" i="32"/>
  <c r="A72" i="32"/>
  <c r="A71" i="32"/>
  <c r="A70" i="32"/>
  <c r="A69" i="32"/>
  <c r="A68" i="32"/>
  <c r="A67" i="32"/>
  <c r="A66" i="32"/>
  <c r="A65" i="32"/>
  <c r="A64" i="32"/>
  <c r="A63" i="32"/>
  <c r="A62" i="32"/>
  <c r="A61" i="32"/>
  <c r="A60" i="32"/>
  <c r="A59" i="32"/>
  <c r="A58" i="32"/>
  <c r="A57" i="32"/>
  <c r="A56" i="32"/>
  <c r="A55" i="32"/>
  <c r="A54" i="32"/>
  <c r="A53" i="32"/>
  <c r="A52" i="32"/>
  <c r="A51" i="32"/>
  <c r="A50" i="32"/>
  <c r="A49"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Q7" i="32"/>
  <c r="H7" i="32"/>
  <c r="J7" i="32"/>
  <c r="I7" i="32"/>
  <c r="E7" i="32"/>
  <c r="B7" i="32"/>
  <c r="W3" i="2" l="1"/>
  <c r="W4" i="2" l="1"/>
  <c r="W5" i="2"/>
  <c r="W6" i="2"/>
  <c r="W7" i="2"/>
  <c r="W8" i="2"/>
  <c r="T7" i="32" l="1"/>
  <c r="U7" i="32"/>
  <c r="V7" i="32"/>
  <c r="P7" i="32" l="1"/>
  <c r="Z4" i="2" l="1"/>
  <c r="Z3" i="2"/>
  <c r="AA40" i="2"/>
  <c r="AA28" i="2"/>
  <c r="AA16" i="2"/>
  <c r="AA4" i="2"/>
  <c r="Z36" i="2"/>
  <c r="Z24" i="2"/>
  <c r="AA43" i="2"/>
  <c r="AA31" i="2"/>
  <c r="AA19" i="2"/>
  <c r="AA7" i="2"/>
  <c r="Z39" i="2"/>
  <c r="Z27" i="2"/>
  <c r="Z15" i="2"/>
  <c r="AA42" i="2"/>
  <c r="AA30" i="2"/>
  <c r="AA18" i="2"/>
  <c r="AA6" i="2"/>
  <c r="Z38" i="2"/>
  <c r="Z26" i="2"/>
  <c r="Z14" i="2"/>
  <c r="AA41" i="2"/>
  <c r="AA29" i="2"/>
  <c r="AA17" i="2"/>
  <c r="AA5" i="2"/>
  <c r="Z37" i="2"/>
  <c r="Z25" i="2"/>
  <c r="Z13" i="2"/>
  <c r="Z12" i="2"/>
  <c r="AA39" i="2"/>
  <c r="AA27" i="2"/>
  <c r="AA15" i="2"/>
  <c r="Z47" i="2"/>
  <c r="Z35" i="2"/>
  <c r="Z23" i="2"/>
  <c r="Z11" i="2"/>
  <c r="Z10" i="2"/>
  <c r="AA38" i="2"/>
  <c r="AA26" i="2"/>
  <c r="AA14" i="2"/>
  <c r="Z46" i="2"/>
  <c r="Z34" i="2"/>
  <c r="Z22" i="2"/>
  <c r="AA37" i="2"/>
  <c r="AA25" i="2"/>
  <c r="AA13" i="2"/>
  <c r="Z45" i="2"/>
  <c r="Z33" i="2"/>
  <c r="Z21" i="2"/>
  <c r="Z9" i="2"/>
  <c r="AA3" i="2"/>
  <c r="AA36" i="2"/>
  <c r="AA24" i="2"/>
  <c r="AA12" i="2"/>
  <c r="Z44" i="2"/>
  <c r="Z32" i="2"/>
  <c r="Z20" i="2"/>
  <c r="Z8" i="2"/>
  <c r="AA47" i="2"/>
  <c r="AA35" i="2"/>
  <c r="AA23" i="2"/>
  <c r="AA11" i="2"/>
  <c r="Z43" i="2"/>
  <c r="Z31" i="2"/>
  <c r="Z19" i="2"/>
  <c r="Z7" i="2"/>
  <c r="AA46" i="2"/>
  <c r="AA34" i="2"/>
  <c r="AA22" i="2"/>
  <c r="AA10" i="2"/>
  <c r="Z42" i="2"/>
  <c r="Z30" i="2"/>
  <c r="Z18" i="2"/>
  <c r="Z6" i="2"/>
  <c r="AA45" i="2"/>
  <c r="AA33" i="2"/>
  <c r="AA21" i="2"/>
  <c r="AA9" i="2"/>
  <c r="Z41" i="2"/>
  <c r="Z29" i="2"/>
  <c r="Z17" i="2"/>
  <c r="Z5" i="2"/>
  <c r="AA44" i="2"/>
  <c r="AA32" i="2"/>
  <c r="AA20" i="2"/>
  <c r="AA8" i="2"/>
  <c r="Z40" i="2"/>
  <c r="Z28" i="2"/>
  <c r="Z16" i="2"/>
  <c r="AE58" i="30" l="1"/>
  <c r="AV56" i="30"/>
  <c r="AU56" i="30"/>
  <c r="AT56" i="30"/>
  <c r="AS56" i="30"/>
  <c r="AR56" i="30"/>
  <c r="AQ56" i="30"/>
  <c r="AO56" i="30"/>
  <c r="AN56" i="30"/>
  <c r="AM56" i="30"/>
  <c r="AL56" i="30" s="1"/>
  <c r="AK56" i="30" s="1"/>
  <c r="AJ56" i="30" s="1"/>
  <c r="S56" i="30"/>
  <c r="AW56" i="30" s="1"/>
  <c r="L56" i="30"/>
  <c r="I56" i="30"/>
  <c r="B56" i="30"/>
  <c r="E56" i="30" s="1"/>
  <c r="A56" i="30"/>
  <c r="AU55" i="30"/>
  <c r="AV55" i="30" s="1"/>
  <c r="AT55" i="30"/>
  <c r="AS55" i="30"/>
  <c r="AR55" i="30"/>
  <c r="AQ55" i="30"/>
  <c r="AO55" i="30"/>
  <c r="AN55" i="30"/>
  <c r="AM55" i="30"/>
  <c r="AL55" i="30"/>
  <c r="AK55" i="30" s="1"/>
  <c r="AJ55" i="30" s="1"/>
  <c r="S55" i="30"/>
  <c r="AW55" i="30" s="1"/>
  <c r="L55" i="30"/>
  <c r="I55" i="30"/>
  <c r="AI55" i="30" s="1"/>
  <c r="B55" i="30"/>
  <c r="E55" i="30" s="1"/>
  <c r="A55" i="30"/>
  <c r="AV54" i="30"/>
  <c r="AU54" i="30"/>
  <c r="AT54" i="30"/>
  <c r="AS54" i="30"/>
  <c r="AR54" i="30"/>
  <c r="AQ54" i="30"/>
  <c r="AO54" i="30"/>
  <c r="AN54" i="30"/>
  <c r="AM54" i="30"/>
  <c r="AL54" i="30"/>
  <c r="AK54" i="30"/>
  <c r="AJ54" i="30" s="1"/>
  <c r="S54" i="30"/>
  <c r="AW54" i="30" s="1"/>
  <c r="L54" i="30"/>
  <c r="I54" i="30"/>
  <c r="AI54" i="30" s="1"/>
  <c r="E54" i="30"/>
  <c r="D54" i="30"/>
  <c r="B54" i="30"/>
  <c r="A54" i="30"/>
  <c r="AV53" i="30"/>
  <c r="AU53" i="30"/>
  <c r="AT53" i="30"/>
  <c r="AS53" i="30"/>
  <c r="AR53" i="30"/>
  <c r="AQ53" i="30"/>
  <c r="AO53" i="30"/>
  <c r="AN53" i="30"/>
  <c r="AM53" i="30" s="1"/>
  <c r="AL53" i="30" s="1"/>
  <c r="AK53" i="30" s="1"/>
  <c r="AJ53" i="30" s="1"/>
  <c r="S53" i="30"/>
  <c r="AW53" i="30" s="1"/>
  <c r="L53" i="30"/>
  <c r="I53" i="30"/>
  <c r="AI53" i="30" s="1"/>
  <c r="D53" i="30"/>
  <c r="B53" i="30"/>
  <c r="E53" i="30" s="1"/>
  <c r="A53" i="30"/>
  <c r="AU52" i="30"/>
  <c r="AV52" i="30" s="1"/>
  <c r="AT52" i="30"/>
  <c r="AS52" i="30"/>
  <c r="AR52" i="30"/>
  <c r="AQ52" i="30"/>
  <c r="AO52" i="30"/>
  <c r="AN52" i="30"/>
  <c r="AM52" i="30" s="1"/>
  <c r="AL52" i="30" s="1"/>
  <c r="AK52" i="30" s="1"/>
  <c r="AJ52" i="30" s="1"/>
  <c r="S52" i="30"/>
  <c r="AW52" i="30" s="1"/>
  <c r="L52" i="30"/>
  <c r="I52" i="30"/>
  <c r="B52" i="30"/>
  <c r="E52" i="30" s="1"/>
  <c r="A52" i="30"/>
  <c r="AU51" i="30"/>
  <c r="AV51" i="30" s="1"/>
  <c r="AT51" i="30"/>
  <c r="AS51" i="30"/>
  <c r="AR51" i="30"/>
  <c r="AQ51" i="30"/>
  <c r="AO51" i="30"/>
  <c r="AN51" i="30"/>
  <c r="AM51" i="30"/>
  <c r="AL51" i="30" s="1"/>
  <c r="AK51" i="30" s="1"/>
  <c r="AJ51" i="30" s="1"/>
  <c r="S51" i="30"/>
  <c r="AW51" i="30" s="1"/>
  <c r="L51" i="30"/>
  <c r="I51" i="30"/>
  <c r="AI51" i="30" s="1"/>
  <c r="E51" i="30"/>
  <c r="D51" i="30"/>
  <c r="B51" i="30"/>
  <c r="A51" i="30"/>
  <c r="AU50" i="30"/>
  <c r="AV50" i="30" s="1"/>
  <c r="AT50" i="30"/>
  <c r="AS50" i="30"/>
  <c r="AR50" i="30"/>
  <c r="AQ50" i="30"/>
  <c r="AO50" i="30"/>
  <c r="AN50" i="30"/>
  <c r="AM50" i="30" s="1"/>
  <c r="AL50" i="30" s="1"/>
  <c r="AK50" i="30" s="1"/>
  <c r="AJ50" i="30" s="1"/>
  <c r="S50" i="30"/>
  <c r="AW50" i="30" s="1"/>
  <c r="L50" i="30"/>
  <c r="I50" i="30"/>
  <c r="AI50" i="30" s="1"/>
  <c r="E50" i="30"/>
  <c r="B50" i="30"/>
  <c r="D50" i="30" s="1"/>
  <c r="A50" i="30"/>
  <c r="AV49" i="30"/>
  <c r="AU49" i="30"/>
  <c r="AT49" i="30"/>
  <c r="AS49" i="30"/>
  <c r="AR49" i="30"/>
  <c r="AQ49" i="30"/>
  <c r="AO49" i="30"/>
  <c r="AN49" i="30"/>
  <c r="AM49" i="30"/>
  <c r="AL49" i="30" s="1"/>
  <c r="AK49" i="30" s="1"/>
  <c r="AJ49" i="30" s="1"/>
  <c r="S49" i="30"/>
  <c r="AW49" i="30" s="1"/>
  <c r="L49" i="30"/>
  <c r="I49" i="30"/>
  <c r="AI49" i="30" s="1"/>
  <c r="D49" i="30"/>
  <c r="B49" i="30"/>
  <c r="E49" i="30" s="1"/>
  <c r="A49" i="30"/>
  <c r="AV48" i="30"/>
  <c r="AU48" i="30"/>
  <c r="AT48" i="30"/>
  <c r="AS48" i="30"/>
  <c r="AR48" i="30"/>
  <c r="AQ48" i="30"/>
  <c r="AO48" i="30"/>
  <c r="AN48" i="30"/>
  <c r="AM48" i="30" s="1"/>
  <c r="AL48" i="30" s="1"/>
  <c r="AK48" i="30" s="1"/>
  <c r="AJ48" i="30" s="1"/>
  <c r="S48" i="30"/>
  <c r="AW48" i="30" s="1"/>
  <c r="L48" i="30"/>
  <c r="I48" i="30"/>
  <c r="AI48" i="30" s="1"/>
  <c r="B48" i="30"/>
  <c r="E48" i="30" s="1"/>
  <c r="A48" i="30"/>
  <c r="AU47" i="30"/>
  <c r="AV47" i="30" s="1"/>
  <c r="AT47" i="30"/>
  <c r="AS47" i="30"/>
  <c r="AR47" i="30"/>
  <c r="AQ47" i="30"/>
  <c r="AO47" i="30"/>
  <c r="AN47" i="30"/>
  <c r="AM47" i="30"/>
  <c r="AL47" i="30" s="1"/>
  <c r="AK47" i="30" s="1"/>
  <c r="AJ47" i="30" s="1"/>
  <c r="S47" i="30"/>
  <c r="AW47" i="30" s="1"/>
  <c r="L47" i="30"/>
  <c r="I47" i="30"/>
  <c r="AI47" i="30" s="1"/>
  <c r="E47" i="30"/>
  <c r="D47" i="30"/>
  <c r="B47" i="30"/>
  <c r="A47" i="30"/>
  <c r="AV46" i="30"/>
  <c r="AU46" i="30"/>
  <c r="AT46" i="30"/>
  <c r="AS46" i="30"/>
  <c r="AR46" i="30"/>
  <c r="AQ46" i="30"/>
  <c r="AO46" i="30"/>
  <c r="AN46" i="30"/>
  <c r="AM46" i="30" s="1"/>
  <c r="AL46" i="30" s="1"/>
  <c r="AK46" i="30" s="1"/>
  <c r="AJ46" i="30" s="1"/>
  <c r="S46" i="30"/>
  <c r="AW46" i="30" s="1"/>
  <c r="L46" i="30"/>
  <c r="I46" i="30"/>
  <c r="AI46" i="30" s="1"/>
  <c r="E46" i="30"/>
  <c r="D46" i="30"/>
  <c r="B46" i="30"/>
  <c r="A46" i="30"/>
  <c r="AU45" i="30"/>
  <c r="AV45" i="30" s="1"/>
  <c r="AT45" i="30"/>
  <c r="AS45" i="30"/>
  <c r="AR45" i="30"/>
  <c r="AQ45" i="30"/>
  <c r="AO45" i="30"/>
  <c r="AN45" i="30"/>
  <c r="AM45" i="30" s="1"/>
  <c r="AL45" i="30" s="1"/>
  <c r="AK45" i="30" s="1"/>
  <c r="AJ45" i="30" s="1"/>
  <c r="S45" i="30"/>
  <c r="AW45" i="30" s="1"/>
  <c r="L45" i="30"/>
  <c r="I45" i="30"/>
  <c r="AH45" i="30" s="1"/>
  <c r="B45" i="30"/>
  <c r="E45" i="30" s="1"/>
  <c r="A45" i="30"/>
  <c r="AV44" i="30"/>
  <c r="AU44" i="30"/>
  <c r="AT44" i="30"/>
  <c r="AS44" i="30"/>
  <c r="AR44" i="30"/>
  <c r="AQ44" i="30"/>
  <c r="AO44" i="30"/>
  <c r="AN44" i="30"/>
  <c r="AM44" i="30"/>
  <c r="AL44" i="30" s="1"/>
  <c r="AK44" i="30" s="1"/>
  <c r="AJ44" i="30" s="1"/>
  <c r="S44" i="30"/>
  <c r="AW44" i="30" s="1"/>
  <c r="L44" i="30"/>
  <c r="I44" i="30"/>
  <c r="AI44" i="30" s="1"/>
  <c r="B44" i="30"/>
  <c r="E44" i="30" s="1"/>
  <c r="A44" i="30"/>
  <c r="AU43" i="30"/>
  <c r="AV43" i="30" s="1"/>
  <c r="AT43" i="30"/>
  <c r="AS43" i="30"/>
  <c r="AR43" i="30"/>
  <c r="AQ43" i="30"/>
  <c r="AO43" i="30"/>
  <c r="AN43" i="30"/>
  <c r="AM43" i="30"/>
  <c r="AL43" i="30"/>
  <c r="AK43" i="30" s="1"/>
  <c r="AJ43" i="30" s="1"/>
  <c r="S43" i="30"/>
  <c r="AW43" i="30" s="1"/>
  <c r="L43" i="30"/>
  <c r="I43" i="30"/>
  <c r="AI43" i="30" s="1"/>
  <c r="B43" i="30"/>
  <c r="E43" i="30" s="1"/>
  <c r="A43" i="30"/>
  <c r="AV42" i="30"/>
  <c r="AU42" i="30"/>
  <c r="AT42" i="30"/>
  <c r="AS42" i="30"/>
  <c r="AR42" i="30"/>
  <c r="AQ42" i="30"/>
  <c r="AO42" i="30"/>
  <c r="AN42" i="30"/>
  <c r="AM42" i="30"/>
  <c r="AL42" i="30"/>
  <c r="AK42" i="30"/>
  <c r="AJ42" i="30" s="1"/>
  <c r="S42" i="30"/>
  <c r="AW42" i="30" s="1"/>
  <c r="L42" i="30"/>
  <c r="I42" i="30"/>
  <c r="AH42" i="30" s="1"/>
  <c r="E42" i="30"/>
  <c r="D42" i="30"/>
  <c r="B42" i="30"/>
  <c r="A42" i="30"/>
  <c r="AV41" i="30"/>
  <c r="AU41" i="30"/>
  <c r="AT41" i="30"/>
  <c r="AS41" i="30"/>
  <c r="AR41" i="30"/>
  <c r="AQ41" i="30"/>
  <c r="AO41" i="30"/>
  <c r="AN41" i="30"/>
  <c r="AM41" i="30" s="1"/>
  <c r="AL41" i="30" s="1"/>
  <c r="AK41" i="30" s="1"/>
  <c r="AJ41" i="30" s="1"/>
  <c r="S41" i="30"/>
  <c r="AW41" i="30" s="1"/>
  <c r="L41" i="30"/>
  <c r="I41" i="30"/>
  <c r="AI41" i="30" s="1"/>
  <c r="D41" i="30"/>
  <c r="B41" i="30"/>
  <c r="E41" i="30" s="1"/>
  <c r="A41" i="30"/>
  <c r="AU40" i="30"/>
  <c r="AV40" i="30" s="1"/>
  <c r="AT40" i="30"/>
  <c r="AS40" i="30"/>
  <c r="AR40" i="30"/>
  <c r="AQ40" i="30"/>
  <c r="AO40" i="30"/>
  <c r="AN40" i="30"/>
  <c r="AM40" i="30" s="1"/>
  <c r="AL40" i="30" s="1"/>
  <c r="AK40" i="30" s="1"/>
  <c r="AJ40" i="30" s="1"/>
  <c r="S40" i="30"/>
  <c r="AW40" i="30" s="1"/>
  <c r="L40" i="30"/>
  <c r="I40" i="30"/>
  <c r="AH40" i="30" s="1"/>
  <c r="B40" i="30"/>
  <c r="E40" i="30" s="1"/>
  <c r="A40" i="30"/>
  <c r="AU39" i="30"/>
  <c r="AV39" i="30" s="1"/>
  <c r="AT39" i="30"/>
  <c r="AS39" i="30"/>
  <c r="AR39" i="30"/>
  <c r="AQ39" i="30"/>
  <c r="AO39" i="30"/>
  <c r="AN39" i="30"/>
  <c r="AM39" i="30"/>
  <c r="AL39" i="30" s="1"/>
  <c r="AK39" i="30" s="1"/>
  <c r="AJ39" i="30" s="1"/>
  <c r="S39" i="30"/>
  <c r="AW39" i="30" s="1"/>
  <c r="L39" i="30"/>
  <c r="I39" i="30"/>
  <c r="AI39" i="30" s="1"/>
  <c r="E39" i="30"/>
  <c r="D39" i="30"/>
  <c r="B39" i="30"/>
  <c r="A39" i="30"/>
  <c r="AU38" i="30"/>
  <c r="AV38" i="30" s="1"/>
  <c r="AT38" i="30"/>
  <c r="AS38" i="30"/>
  <c r="AR38" i="30"/>
  <c r="AQ38" i="30"/>
  <c r="AO38" i="30"/>
  <c r="AN38" i="30"/>
  <c r="AM38" i="30" s="1"/>
  <c r="AL38" i="30" s="1"/>
  <c r="AK38" i="30" s="1"/>
  <c r="AJ38" i="30" s="1"/>
  <c r="S38" i="30"/>
  <c r="AW38" i="30" s="1"/>
  <c r="L38" i="30"/>
  <c r="I38" i="30"/>
  <c r="AI38" i="30" s="1"/>
  <c r="E38" i="30"/>
  <c r="B38" i="30"/>
  <c r="D38" i="30" s="1"/>
  <c r="A38" i="30"/>
  <c r="AV37" i="30"/>
  <c r="AU37" i="30"/>
  <c r="AT37" i="30"/>
  <c r="AS37" i="30"/>
  <c r="AR37" i="30"/>
  <c r="AQ37" i="30"/>
  <c r="AO37" i="30"/>
  <c r="AN37" i="30"/>
  <c r="AM37" i="30"/>
  <c r="AL37" i="30" s="1"/>
  <c r="AK37" i="30" s="1"/>
  <c r="AJ37" i="30" s="1"/>
  <c r="S37" i="30"/>
  <c r="AW37" i="30" s="1"/>
  <c r="L37" i="30"/>
  <c r="I37" i="30"/>
  <c r="AI37" i="30" s="1"/>
  <c r="D37" i="30"/>
  <c r="B37" i="30"/>
  <c r="E37" i="30" s="1"/>
  <c r="A37" i="30"/>
  <c r="AV36" i="30"/>
  <c r="AU36" i="30"/>
  <c r="AT36" i="30"/>
  <c r="AS36" i="30"/>
  <c r="AR36" i="30"/>
  <c r="AQ36" i="30"/>
  <c r="AO36" i="30"/>
  <c r="AN36" i="30"/>
  <c r="AM36" i="30" s="1"/>
  <c r="AL36" i="30" s="1"/>
  <c r="AK36" i="30" s="1"/>
  <c r="AJ36" i="30" s="1"/>
  <c r="S36" i="30"/>
  <c r="AW36" i="30" s="1"/>
  <c r="L36" i="30"/>
  <c r="I36" i="30"/>
  <c r="AI36" i="30" s="1"/>
  <c r="B36" i="30"/>
  <c r="E36" i="30" s="1"/>
  <c r="A36" i="30"/>
  <c r="AU35" i="30"/>
  <c r="AV35" i="30" s="1"/>
  <c r="AT35" i="30"/>
  <c r="AS35" i="30"/>
  <c r="AR35" i="30"/>
  <c r="AQ35" i="30"/>
  <c r="AO35" i="30"/>
  <c r="AN35" i="30"/>
  <c r="AM35" i="30"/>
  <c r="AL35" i="30" s="1"/>
  <c r="AK35" i="30" s="1"/>
  <c r="AJ35" i="30" s="1"/>
  <c r="S35" i="30"/>
  <c r="AW35" i="30" s="1"/>
  <c r="L35" i="30"/>
  <c r="I35" i="30"/>
  <c r="AI35" i="30" s="1"/>
  <c r="E35" i="30"/>
  <c r="B35" i="30"/>
  <c r="D35" i="30" s="1"/>
  <c r="A35" i="30"/>
  <c r="AV34" i="30"/>
  <c r="AU34" i="30"/>
  <c r="AT34" i="30"/>
  <c r="AS34" i="30"/>
  <c r="AR34" i="30"/>
  <c r="AQ34" i="30"/>
  <c r="AO34" i="30"/>
  <c r="AN34" i="30"/>
  <c r="AM34" i="30"/>
  <c r="AL34" i="30"/>
  <c r="AK34" i="30" s="1"/>
  <c r="AJ34" i="30" s="1"/>
  <c r="S34" i="30"/>
  <c r="AW34" i="30" s="1"/>
  <c r="L34" i="30"/>
  <c r="I34" i="30"/>
  <c r="AI34" i="30" s="1"/>
  <c r="E34" i="30"/>
  <c r="D34" i="30"/>
  <c r="B34" i="30"/>
  <c r="A34" i="30"/>
  <c r="AU33" i="30"/>
  <c r="AV33" i="30" s="1"/>
  <c r="AT33" i="30"/>
  <c r="AS33" i="30"/>
  <c r="AR33" i="30"/>
  <c r="AQ33" i="30"/>
  <c r="AO33" i="30"/>
  <c r="AN33" i="30"/>
  <c r="AM33" i="30" s="1"/>
  <c r="AL33" i="30" s="1"/>
  <c r="AK33" i="30" s="1"/>
  <c r="AJ33" i="30" s="1"/>
  <c r="S33" i="30"/>
  <c r="AW33" i="30" s="1"/>
  <c r="L33" i="30"/>
  <c r="I33" i="30"/>
  <c r="AH33" i="30" s="1"/>
  <c r="B33" i="30"/>
  <c r="E33" i="30" s="1"/>
  <c r="A33" i="30"/>
  <c r="AV32" i="30"/>
  <c r="AU32" i="30"/>
  <c r="AT32" i="30"/>
  <c r="AS32" i="30"/>
  <c r="AR32" i="30"/>
  <c r="AQ32" i="30"/>
  <c r="AO32" i="30"/>
  <c r="AN32" i="30"/>
  <c r="AM32" i="30"/>
  <c r="AL32" i="30" s="1"/>
  <c r="AK32" i="30" s="1"/>
  <c r="AJ32" i="30" s="1"/>
  <c r="S32" i="30"/>
  <c r="AW32" i="30" s="1"/>
  <c r="L32" i="30"/>
  <c r="I32" i="30"/>
  <c r="AI32" i="30" s="1"/>
  <c r="B32" i="30"/>
  <c r="E32" i="30" s="1"/>
  <c r="A32" i="30"/>
  <c r="AU31" i="30"/>
  <c r="AV31" i="30" s="1"/>
  <c r="AT31" i="30"/>
  <c r="AS31" i="30"/>
  <c r="AR31" i="30"/>
  <c r="AQ31" i="30"/>
  <c r="AO31" i="30"/>
  <c r="AN31" i="30"/>
  <c r="AM31" i="30"/>
  <c r="AL31" i="30"/>
  <c r="AK31" i="30" s="1"/>
  <c r="AJ31" i="30" s="1"/>
  <c r="S31" i="30"/>
  <c r="AW31" i="30" s="1"/>
  <c r="L31" i="30"/>
  <c r="I31" i="30"/>
  <c r="AI31" i="30" s="1"/>
  <c r="B31" i="30"/>
  <c r="E31" i="30" s="1"/>
  <c r="A31" i="30"/>
  <c r="AU30" i="30"/>
  <c r="AV30" i="30" s="1"/>
  <c r="AT30" i="30"/>
  <c r="AS30" i="30"/>
  <c r="AR30" i="30"/>
  <c r="AQ30" i="30"/>
  <c r="AO30" i="30"/>
  <c r="AN30" i="30"/>
  <c r="AM30" i="30"/>
  <c r="AL30" i="30"/>
  <c r="AK30" i="30"/>
  <c r="AJ30" i="30" s="1"/>
  <c r="S30" i="30"/>
  <c r="AW30" i="30" s="1"/>
  <c r="L30" i="30"/>
  <c r="I30" i="30"/>
  <c r="AH30" i="30" s="1"/>
  <c r="E30" i="30"/>
  <c r="D30" i="30"/>
  <c r="B30" i="30"/>
  <c r="A30" i="30"/>
  <c r="AV29" i="30"/>
  <c r="AU29" i="30"/>
  <c r="AT29" i="30"/>
  <c r="AS29" i="30"/>
  <c r="AR29" i="30"/>
  <c r="AQ29" i="30"/>
  <c r="AO29" i="30"/>
  <c r="AN29" i="30"/>
  <c r="AM29" i="30" s="1"/>
  <c r="AL29" i="30" s="1"/>
  <c r="AK29" i="30" s="1"/>
  <c r="AJ29" i="30" s="1"/>
  <c r="S29" i="30"/>
  <c r="AW29" i="30" s="1"/>
  <c r="L29" i="30"/>
  <c r="I29" i="30"/>
  <c r="AI29" i="30" s="1"/>
  <c r="D29" i="30"/>
  <c r="B29" i="30"/>
  <c r="E29" i="30" s="1"/>
  <c r="A29" i="30"/>
  <c r="AU28" i="30"/>
  <c r="AV28" i="30" s="1"/>
  <c r="AT28" i="30"/>
  <c r="AS28" i="30"/>
  <c r="AR28" i="30"/>
  <c r="AQ28" i="30"/>
  <c r="AO28" i="30"/>
  <c r="AN28" i="30"/>
  <c r="AM28" i="30" s="1"/>
  <c r="AL28" i="30" s="1"/>
  <c r="AK28" i="30" s="1"/>
  <c r="AJ28" i="30" s="1"/>
  <c r="S28" i="30"/>
  <c r="AW28" i="30" s="1"/>
  <c r="L28" i="30"/>
  <c r="I28" i="30"/>
  <c r="AH28" i="30" s="1"/>
  <c r="B28" i="30"/>
  <c r="E28" i="30" s="1"/>
  <c r="A28" i="30"/>
  <c r="AU27" i="30"/>
  <c r="AV27" i="30" s="1"/>
  <c r="AT27" i="30"/>
  <c r="AS27" i="30"/>
  <c r="AR27" i="30"/>
  <c r="AQ27" i="30"/>
  <c r="AO27" i="30"/>
  <c r="AN27" i="30"/>
  <c r="AM27" i="30"/>
  <c r="AL27" i="30" s="1"/>
  <c r="AK27" i="30" s="1"/>
  <c r="AJ27" i="30" s="1"/>
  <c r="S27" i="30"/>
  <c r="AW27" i="30" s="1"/>
  <c r="L27" i="30"/>
  <c r="I27" i="30"/>
  <c r="AI27" i="30" s="1"/>
  <c r="E27" i="30"/>
  <c r="D27" i="30"/>
  <c r="B27" i="30"/>
  <c r="A27" i="30"/>
  <c r="AU26" i="30"/>
  <c r="AV26" i="30" s="1"/>
  <c r="AT26" i="30"/>
  <c r="AS26" i="30"/>
  <c r="AR26" i="30"/>
  <c r="AQ26" i="30"/>
  <c r="AO26" i="30"/>
  <c r="AN26" i="30"/>
  <c r="AM26" i="30" s="1"/>
  <c r="AL26" i="30" s="1"/>
  <c r="AK26" i="30" s="1"/>
  <c r="AJ26" i="30" s="1"/>
  <c r="S26" i="30"/>
  <c r="AW26" i="30" s="1"/>
  <c r="L26" i="30"/>
  <c r="I26" i="30"/>
  <c r="AI26" i="30" s="1"/>
  <c r="E26" i="30"/>
  <c r="B26" i="30"/>
  <c r="D26" i="30" s="1"/>
  <c r="A26" i="30"/>
  <c r="AV25" i="30"/>
  <c r="AU25" i="30"/>
  <c r="AT25" i="30"/>
  <c r="AS25" i="30"/>
  <c r="AR25" i="30"/>
  <c r="AQ25" i="30"/>
  <c r="AO25" i="30"/>
  <c r="AN25" i="30"/>
  <c r="AM25" i="30"/>
  <c r="AL25" i="30" s="1"/>
  <c r="AK25" i="30" s="1"/>
  <c r="AJ25" i="30" s="1"/>
  <c r="S25" i="30"/>
  <c r="AW25" i="30" s="1"/>
  <c r="L25" i="30"/>
  <c r="I25" i="30"/>
  <c r="AI25" i="30" s="1"/>
  <c r="D25" i="30"/>
  <c r="B25" i="30"/>
  <c r="E25" i="30" s="1"/>
  <c r="A25" i="30"/>
  <c r="AV24" i="30"/>
  <c r="AU24" i="30"/>
  <c r="AT24" i="30"/>
  <c r="AS24" i="30"/>
  <c r="AR24" i="30"/>
  <c r="AQ24" i="30"/>
  <c r="AO24" i="30"/>
  <c r="AN24" i="30"/>
  <c r="AM24" i="30" s="1"/>
  <c r="AL24" i="30" s="1"/>
  <c r="AK24" i="30" s="1"/>
  <c r="AJ24" i="30" s="1"/>
  <c r="S24" i="30"/>
  <c r="AW24" i="30" s="1"/>
  <c r="L24" i="30"/>
  <c r="I24" i="30"/>
  <c r="AI24" i="30" s="1"/>
  <c r="B24" i="30"/>
  <c r="E24" i="30" s="1"/>
  <c r="A24" i="30"/>
  <c r="AU23" i="30"/>
  <c r="AV23" i="30" s="1"/>
  <c r="AT23" i="30"/>
  <c r="AS23" i="30"/>
  <c r="AR23" i="30"/>
  <c r="AQ23" i="30"/>
  <c r="AO23" i="30"/>
  <c r="AN23" i="30"/>
  <c r="AM23" i="30"/>
  <c r="AL23" i="30" s="1"/>
  <c r="AK23" i="30" s="1"/>
  <c r="AJ23" i="30" s="1"/>
  <c r="S23" i="30"/>
  <c r="AW23" i="30" s="1"/>
  <c r="L23" i="30"/>
  <c r="I23" i="30"/>
  <c r="AI23" i="30" s="1"/>
  <c r="E23" i="30"/>
  <c r="B23" i="30"/>
  <c r="D23" i="30" s="1"/>
  <c r="A23" i="30"/>
  <c r="AV22" i="30"/>
  <c r="AU22" i="30"/>
  <c r="AT22" i="30"/>
  <c r="AS22" i="30"/>
  <c r="AR22" i="30"/>
  <c r="AQ22" i="30"/>
  <c r="AO22" i="30"/>
  <c r="AN22" i="30"/>
  <c r="AM22" i="30"/>
  <c r="AL22" i="30"/>
  <c r="AK22" i="30" s="1"/>
  <c r="AJ22" i="30" s="1"/>
  <c r="S22" i="30"/>
  <c r="AW22" i="30" s="1"/>
  <c r="L22" i="30"/>
  <c r="I22" i="30"/>
  <c r="AI22" i="30" s="1"/>
  <c r="E22" i="30"/>
  <c r="D22" i="30"/>
  <c r="B22" i="30"/>
  <c r="A22" i="30"/>
  <c r="AU21" i="30"/>
  <c r="AV21" i="30" s="1"/>
  <c r="AT21" i="30"/>
  <c r="AS21" i="30"/>
  <c r="AR21" i="30"/>
  <c r="AQ21" i="30"/>
  <c r="AO21" i="30"/>
  <c r="AN21" i="30"/>
  <c r="AM21" i="30" s="1"/>
  <c r="AL21" i="30" s="1"/>
  <c r="AK21" i="30" s="1"/>
  <c r="AJ21" i="30" s="1"/>
  <c r="S21" i="30"/>
  <c r="AW21" i="30" s="1"/>
  <c r="L21" i="30"/>
  <c r="I21" i="30"/>
  <c r="AH21" i="30" s="1"/>
  <c r="B21" i="30"/>
  <c r="E21" i="30" s="1"/>
  <c r="A21" i="30"/>
  <c r="AV20" i="30"/>
  <c r="AU20" i="30"/>
  <c r="AT20" i="30"/>
  <c r="AS20" i="30"/>
  <c r="AR20" i="30"/>
  <c r="AQ20" i="30"/>
  <c r="AO20" i="30"/>
  <c r="AN20" i="30"/>
  <c r="AM20" i="30"/>
  <c r="AL20" i="30" s="1"/>
  <c r="AK20" i="30" s="1"/>
  <c r="AJ20" i="30" s="1"/>
  <c r="S20" i="30"/>
  <c r="AW20" i="30" s="1"/>
  <c r="L20" i="30"/>
  <c r="I20" i="30"/>
  <c r="AI20" i="30" s="1"/>
  <c r="B20" i="30"/>
  <c r="E20" i="30" s="1"/>
  <c r="A20" i="30"/>
  <c r="AU19" i="30"/>
  <c r="AV19" i="30" s="1"/>
  <c r="AT19" i="30"/>
  <c r="AS19" i="30"/>
  <c r="AR19" i="30"/>
  <c r="AQ19" i="30"/>
  <c r="AO19" i="30"/>
  <c r="AN19" i="30"/>
  <c r="AM19" i="30"/>
  <c r="AL19" i="30"/>
  <c r="AK19" i="30" s="1"/>
  <c r="AJ19" i="30" s="1"/>
  <c r="S19" i="30"/>
  <c r="AW19" i="30" s="1"/>
  <c r="L19" i="30"/>
  <c r="I19" i="30"/>
  <c r="AI19" i="30" s="1"/>
  <c r="B19" i="30"/>
  <c r="E19" i="30" s="1"/>
  <c r="A19" i="30"/>
  <c r="AU18" i="30"/>
  <c r="AT18" i="30"/>
  <c r="AS18" i="30"/>
  <c r="AR18" i="30"/>
  <c r="AQ18" i="30"/>
  <c r="AO18" i="30"/>
  <c r="AN18" i="30"/>
  <c r="AM18" i="30"/>
  <c r="AL18" i="30"/>
  <c r="AK18" i="30"/>
  <c r="AJ18" i="30" s="1"/>
  <c r="L18" i="30"/>
  <c r="I18" i="30"/>
  <c r="E18" i="30"/>
  <c r="D18" i="30"/>
  <c r="B18" i="30"/>
  <c r="A18" i="30"/>
  <c r="AT17" i="30"/>
  <c r="AS17" i="30"/>
  <c r="AR17" i="30"/>
  <c r="AQ17" i="30"/>
  <c r="AU17" i="30" s="1"/>
  <c r="AO17" i="30"/>
  <c r="AN17" i="30"/>
  <c r="AM17" i="30" s="1"/>
  <c r="AL17" i="30"/>
  <c r="AK17" i="30"/>
  <c r="AJ17" i="30"/>
  <c r="S17" i="30"/>
  <c r="AW17" i="30" s="1"/>
  <c r="L17" i="30"/>
  <c r="I17" i="30"/>
  <c r="D17" i="30"/>
  <c r="B17" i="30"/>
  <c r="E17" i="30" s="1"/>
  <c r="A17" i="30"/>
  <c r="AU16" i="30"/>
  <c r="AT16" i="30"/>
  <c r="AS16" i="30"/>
  <c r="AR16" i="30"/>
  <c r="AQ16" i="30"/>
  <c r="AO16" i="30"/>
  <c r="AN16" i="30"/>
  <c r="AM16" i="30" s="1"/>
  <c r="AL16" i="30"/>
  <c r="AK16" i="30"/>
  <c r="AJ16" i="30"/>
  <c r="S16" i="30"/>
  <c r="AW16" i="30" s="1"/>
  <c r="L16" i="30"/>
  <c r="I16" i="30"/>
  <c r="AH16" i="30" s="1"/>
  <c r="E16" i="30"/>
  <c r="B16" i="30"/>
  <c r="D16" i="30" s="1"/>
  <c r="A16" i="30"/>
  <c r="AT15" i="30"/>
  <c r="AS15" i="30"/>
  <c r="AR15" i="30"/>
  <c r="AQ15" i="30"/>
  <c r="AU15" i="30" s="1"/>
  <c r="AO15" i="30"/>
  <c r="AN15" i="30"/>
  <c r="AM15" i="30"/>
  <c r="AL15" i="30" s="1"/>
  <c r="AK15" i="30"/>
  <c r="AJ15" i="30"/>
  <c r="L15" i="30"/>
  <c r="I15" i="30"/>
  <c r="E15" i="30"/>
  <c r="D15" i="30"/>
  <c r="B15" i="30"/>
  <c r="A15" i="30"/>
  <c r="AT14" i="30"/>
  <c r="AS14" i="30"/>
  <c r="AR14" i="30"/>
  <c r="AQ14" i="30"/>
  <c r="AU14" i="30" s="1"/>
  <c r="AV14" i="30" s="1"/>
  <c r="AO14" i="30"/>
  <c r="AN14" i="30"/>
  <c r="AM14" i="30" s="1"/>
  <c r="AL14" i="30" s="1"/>
  <c r="AK14" i="30"/>
  <c r="AJ14" i="30" s="1"/>
  <c r="L14" i="30"/>
  <c r="I14" i="30"/>
  <c r="AH14" i="30" s="1"/>
  <c r="E14" i="30"/>
  <c r="B14" i="30"/>
  <c r="D14" i="30" s="1"/>
  <c r="A14" i="30"/>
  <c r="AT13" i="30"/>
  <c r="AS13" i="30"/>
  <c r="AS58" i="30" s="1"/>
  <c r="AR13" i="30"/>
  <c r="AQ13" i="30"/>
  <c r="AU13" i="30" s="1"/>
  <c r="AO13" i="30"/>
  <c r="AN13" i="30"/>
  <c r="AM13" i="30"/>
  <c r="AL13" i="30" s="1"/>
  <c r="AK13" i="30" s="1"/>
  <c r="AJ13" i="30"/>
  <c r="L13" i="30"/>
  <c r="I13" i="30"/>
  <c r="D13" i="30"/>
  <c r="B13" i="30"/>
  <c r="E13" i="30" s="1"/>
  <c r="A13" i="30"/>
  <c r="AT12" i="30"/>
  <c r="AT58" i="30" s="1"/>
  <c r="AS12" i="30"/>
  <c r="AR12" i="30"/>
  <c r="AQ12" i="30"/>
  <c r="AU12" i="30" s="1"/>
  <c r="AO12" i="30"/>
  <c r="AN12" i="30"/>
  <c r="AM12" i="30" s="1"/>
  <c r="AL12" i="30" s="1"/>
  <c r="AK12" i="30" s="1"/>
  <c r="AJ12" i="30"/>
  <c r="L12" i="30"/>
  <c r="I12" i="30"/>
  <c r="B12" i="30"/>
  <c r="E12" i="30" s="1"/>
  <c r="A12" i="30"/>
  <c r="AQ11" i="30"/>
  <c r="AO11" i="30"/>
  <c r="AN11" i="30"/>
  <c r="AM11" i="30" s="1"/>
  <c r="AL11" i="30" s="1"/>
  <c r="AK11" i="30" s="1"/>
  <c r="AJ11" i="30"/>
  <c r="I11" i="30"/>
  <c r="B11" i="30"/>
  <c r="AB6" i="30"/>
  <c r="AA6" i="30"/>
  <c r="Z6" i="30"/>
  <c r="Y6" i="30"/>
  <c r="X6" i="30"/>
  <c r="W6" i="30"/>
  <c r="V6" i="30"/>
  <c r="U6" i="30"/>
  <c r="T6" i="30"/>
  <c r="S6" i="30"/>
  <c r="R6" i="30"/>
  <c r="Q6" i="30"/>
  <c r="P6" i="30"/>
  <c r="O6" i="30"/>
  <c r="N6" i="30"/>
  <c r="M6" i="30"/>
  <c r="K6" i="30"/>
  <c r="J6" i="30"/>
  <c r="I6" i="30"/>
  <c r="H6" i="30"/>
  <c r="G6" i="30"/>
  <c r="F6" i="30"/>
  <c r="E6" i="30"/>
  <c r="D6" i="30"/>
  <c r="C6" i="30"/>
  <c r="B6" i="30"/>
  <c r="AD5" i="30"/>
  <c r="AC5" i="30"/>
  <c r="G4" i="30"/>
  <c r="AR10" i="30" s="1"/>
  <c r="AR58" i="30" s="1"/>
  <c r="AH51" i="30" l="1"/>
  <c r="AP51" i="30" s="1"/>
  <c r="AH44" i="30"/>
  <c r="AP30" i="30"/>
  <c r="AH39" i="30"/>
  <c r="AP39" i="30" s="1"/>
  <c r="AI30" i="30"/>
  <c r="AP42" i="30"/>
  <c r="AI18" i="30"/>
  <c r="AP18" i="30" s="1"/>
  <c r="S18" i="30" s="1"/>
  <c r="AW18" i="30" s="1"/>
  <c r="AI15" i="30"/>
  <c r="AP15" i="30" s="1"/>
  <c r="S15" i="30" s="1"/>
  <c r="AW15" i="30" s="1"/>
  <c r="AI11" i="30"/>
  <c r="AH15" i="30"/>
  <c r="AH18" i="30"/>
  <c r="AI40" i="30"/>
  <c r="AH22" i="30"/>
  <c r="AP22" i="30" s="1"/>
  <c r="AP28" i="30"/>
  <c r="AI16" i="30"/>
  <c r="AP16" i="30" s="1"/>
  <c r="AH54" i="30"/>
  <c r="AP54" i="30" s="1"/>
  <c r="AH20" i="30"/>
  <c r="AP20" i="30" s="1"/>
  <c r="AI33" i="30"/>
  <c r="AI42" i="30"/>
  <c r="AI14" i="30"/>
  <c r="AP14" i="30" s="1"/>
  <c r="S14" i="30" s="1"/>
  <c r="AW14" i="30" s="1"/>
  <c r="AP21" i="30"/>
  <c r="AH27" i="30"/>
  <c r="AP27" i="30" s="1"/>
  <c r="AH34" i="30"/>
  <c r="AP34" i="30" s="1"/>
  <c r="AP45" i="30"/>
  <c r="AI28" i="30"/>
  <c r="AH38" i="30"/>
  <c r="AP38" i="30" s="1"/>
  <c r="AI21" i="30"/>
  <c r="AI52" i="30"/>
  <c r="AH52" i="30"/>
  <c r="AP52" i="30" s="1"/>
  <c r="AH32" i="30"/>
  <c r="AP32" i="30" s="1"/>
  <c r="AP40" i="30"/>
  <c r="AI45" i="30"/>
  <c r="AP33" i="30"/>
  <c r="AI12" i="30"/>
  <c r="AI13" i="30"/>
  <c r="AI17" i="30"/>
  <c r="AH26" i="30"/>
  <c r="AP26" i="30" s="1"/>
  <c r="AP44" i="30"/>
  <c r="AH46" i="30"/>
  <c r="AP46" i="30" s="1"/>
  <c r="AH50" i="30"/>
  <c r="AP50" i="30" s="1"/>
  <c r="AH56" i="30"/>
  <c r="AP56" i="30" s="1"/>
  <c r="AI56" i="30"/>
  <c r="AV16" i="30"/>
  <c r="AV15" i="30"/>
  <c r="AV17" i="30"/>
  <c r="AV12" i="30"/>
  <c r="AV58" i="30" s="1"/>
  <c r="AV13" i="30"/>
  <c r="AV18" i="30"/>
  <c r="AT59" i="30"/>
  <c r="D21" i="30"/>
  <c r="D28" i="30"/>
  <c r="D40" i="30"/>
  <c r="D52" i="30"/>
  <c r="AH19" i="30"/>
  <c r="AP19" i="30" s="1"/>
  <c r="AH31" i="30"/>
  <c r="AP31" i="30" s="1"/>
  <c r="AH43" i="30"/>
  <c r="AP43" i="30" s="1"/>
  <c r="AH55" i="30"/>
  <c r="AP55" i="30" s="1"/>
  <c r="D24" i="30"/>
  <c r="AH29" i="30"/>
  <c r="AP29" i="30" s="1"/>
  <c r="D36" i="30"/>
  <c r="AH41" i="30"/>
  <c r="AP41" i="30" s="1"/>
  <c r="D48" i="30"/>
  <c r="AH53" i="30"/>
  <c r="AP53" i="30" s="1"/>
  <c r="AH11" i="30"/>
  <c r="AP11" i="30" s="1"/>
  <c r="D12" i="30"/>
  <c r="AH17" i="30"/>
  <c r="D33" i="30"/>
  <c r="D45" i="30"/>
  <c r="D20" i="30"/>
  <c r="AH25" i="30"/>
  <c r="AP25" i="30" s="1"/>
  <c r="D32" i="30"/>
  <c r="AH37" i="30"/>
  <c r="AP37" i="30" s="1"/>
  <c r="D44" i="30"/>
  <c r="AH49" i="30"/>
  <c r="AP49" i="30" s="1"/>
  <c r="D56" i="30"/>
  <c r="AH13" i="30"/>
  <c r="AH12" i="30"/>
  <c r="D19" i="30"/>
  <c r="AH24" i="30"/>
  <c r="AP24" i="30" s="1"/>
  <c r="D31" i="30"/>
  <c r="AH36" i="30"/>
  <c r="AP36" i="30" s="1"/>
  <c r="D43" i="30"/>
  <c r="AH48" i="30"/>
  <c r="AP48" i="30" s="1"/>
  <c r="D55" i="30"/>
  <c r="AH23" i="30"/>
  <c r="AP23" i="30" s="1"/>
  <c r="AH35" i="30"/>
  <c r="AP35" i="30" s="1"/>
  <c r="AH47" i="30"/>
  <c r="AP47" i="30" s="1"/>
  <c r="AP12" i="30" l="1"/>
  <c r="S12" i="30" s="1"/>
  <c r="AW12" i="30" s="1"/>
  <c r="AW58" i="30" s="1"/>
  <c r="AP13" i="30"/>
  <c r="S13" i="30" s="1"/>
  <c r="AW13" i="30" s="1"/>
  <c r="AP17" i="30"/>
  <c r="S11" i="30"/>
  <c r="L11" i="30"/>
  <c r="AB27" i="2" l="1"/>
  <c r="AB39" i="2"/>
  <c r="AB4" i="2"/>
  <c r="AB16" i="2"/>
  <c r="AB28" i="2"/>
  <c r="AB40" i="2"/>
  <c r="AB5" i="2"/>
  <c r="AB17" i="2"/>
  <c r="AB29" i="2"/>
  <c r="AB41" i="2"/>
  <c r="AB6" i="2"/>
  <c r="AB18" i="2"/>
  <c r="AB30" i="2"/>
  <c r="AB42" i="2"/>
  <c r="AB7" i="2"/>
  <c r="AB31" i="2"/>
  <c r="AB8" i="2"/>
  <c r="AB20" i="2"/>
  <c r="AB32" i="2"/>
  <c r="AB44" i="2"/>
  <c r="AB9" i="2"/>
  <c r="AB45" i="2"/>
  <c r="AB10" i="2"/>
  <c r="AB34" i="2"/>
  <c r="AB46" i="2"/>
  <c r="AB11" i="2"/>
  <c r="AB23" i="2"/>
  <c r="AB35" i="2"/>
  <c r="AB47" i="2"/>
  <c r="AB12" i="2"/>
  <c r="AB36" i="2"/>
  <c r="AB3" i="2"/>
  <c r="AB13" i="2"/>
  <c r="AB25" i="2"/>
  <c r="AB37" i="2"/>
  <c r="AB14" i="2"/>
  <c r="AB26" i="2"/>
  <c r="AB38" i="2"/>
  <c r="AB15" i="2"/>
  <c r="AB19" i="2"/>
  <c r="AB43" i="2"/>
  <c r="AB22" i="2"/>
  <c r="AB21" i="2"/>
  <c r="AB33" i="2"/>
  <c r="AB24" i="2"/>
  <c r="AC38" i="2" l="1"/>
  <c r="AC6" i="2"/>
  <c r="AC39" i="2"/>
  <c r="AC25" i="2"/>
  <c r="AC27" i="2"/>
  <c r="AC40" i="2"/>
  <c r="AC15" i="2"/>
  <c r="AC14" i="2"/>
  <c r="AC37" i="2"/>
  <c r="AC28" i="2"/>
  <c r="AC13" i="2"/>
  <c r="AC4" i="2"/>
  <c r="AC16" i="2"/>
  <c r="AC35" i="2"/>
  <c r="AC23" i="2"/>
  <c r="AC36" i="2"/>
  <c r="AC33" i="2"/>
  <c r="AC24" i="2"/>
  <c r="AC21" i="2"/>
  <c r="AC12" i="2"/>
  <c r="AC9" i="2"/>
  <c r="AC43" i="2"/>
  <c r="AC46" i="2"/>
  <c r="AC31" i="2"/>
  <c r="AC34" i="2"/>
  <c r="AC19" i="2"/>
  <c r="AC26" i="2"/>
  <c r="AC22" i="2"/>
  <c r="AC7" i="2"/>
  <c r="AC41" i="2"/>
  <c r="AC10" i="2"/>
  <c r="AC44" i="2"/>
  <c r="AC29" i="2"/>
  <c r="AC47" i="2"/>
  <c r="AC32" i="2"/>
  <c r="AC17" i="2"/>
  <c r="AC20" i="2"/>
  <c r="AC5" i="2"/>
  <c r="AC8" i="2"/>
  <c r="AC42" i="2"/>
  <c r="AC11" i="2"/>
  <c r="AC30" i="2"/>
  <c r="AC3" i="2"/>
  <c r="AC45" i="2"/>
  <c r="AC18" i="2"/>
</calcChain>
</file>

<file path=xl/sharedStrings.xml><?xml version="1.0" encoding="utf-8"?>
<sst xmlns="http://schemas.openxmlformats.org/spreadsheetml/2006/main" count="540" uniqueCount="252">
  <si>
    <t>種別</t>
    <rPh sb="0" eb="2">
      <t>シュベツ</t>
    </rPh>
    <phoneticPr fontId="10"/>
  </si>
  <si>
    <t>項番</t>
    <rPh sb="0" eb="2">
      <t>コウバン</t>
    </rPh>
    <phoneticPr fontId="10"/>
  </si>
  <si>
    <t>備考</t>
    <rPh sb="0" eb="2">
      <t>ビコウ</t>
    </rPh>
    <phoneticPr fontId="10"/>
  </si>
  <si>
    <t>製品名</t>
    <rPh sb="0" eb="3">
      <t>セイヒンメイ</t>
    </rPh>
    <phoneticPr fontId="10"/>
  </si>
  <si>
    <t>電気式パッケージエアコン</t>
  </si>
  <si>
    <t>該当</t>
    <rPh sb="0" eb="2">
      <t>ガイトウ</t>
    </rPh>
    <phoneticPr fontId="10"/>
  </si>
  <si>
    <t>非該当</t>
    <rPh sb="0" eb="3">
      <t>ヒガイトウ</t>
    </rPh>
    <phoneticPr fontId="10"/>
  </si>
  <si>
    <t>寒冷地仕様</t>
    <rPh sb="0" eb="3">
      <t>カンレイチ</t>
    </rPh>
    <rPh sb="3" eb="5">
      <t>シヨウ</t>
    </rPh>
    <phoneticPr fontId="10"/>
  </si>
  <si>
    <t>-</t>
  </si>
  <si>
    <t>連結型フラグ</t>
    <rPh sb="0" eb="3">
      <t>レンケツガタ</t>
    </rPh>
    <phoneticPr fontId="10"/>
  </si>
  <si>
    <t>係数</t>
    <rPh sb="0" eb="2">
      <t>ケイスウ</t>
    </rPh>
    <phoneticPr fontId="10"/>
  </si>
  <si>
    <t>基準値
係数なし</t>
    <rPh sb="0" eb="3">
      <t>キジュンチ</t>
    </rPh>
    <rPh sb="4" eb="6">
      <t>ケイスウ</t>
    </rPh>
    <phoneticPr fontId="10"/>
  </si>
  <si>
    <t>基準値
係数あり</t>
    <rPh sb="0" eb="3">
      <t>キジュンチ</t>
    </rPh>
    <rPh sb="4" eb="6">
      <t>ケイスウ</t>
    </rPh>
    <phoneticPr fontId="10"/>
  </si>
  <si>
    <t>50Hz</t>
  </si>
  <si>
    <t>60Hz</t>
  </si>
  <si>
    <t>審査結果</t>
    <rPh sb="0" eb="2">
      <t>シンサ</t>
    </rPh>
    <rPh sb="2" eb="4">
      <t>ケッカ</t>
    </rPh>
    <phoneticPr fontId="10"/>
  </si>
  <si>
    <t>No.</t>
    <phoneticPr fontId="10"/>
  </si>
  <si>
    <t>型番審査</t>
    <rPh sb="0" eb="2">
      <t>カタバン</t>
    </rPh>
    <rPh sb="2" eb="4">
      <t>シンサ</t>
    </rPh>
    <phoneticPr fontId="10"/>
  </si>
  <si>
    <t>製造事業者名</t>
    <rPh sb="0" eb="2">
      <t>セイゾウ</t>
    </rPh>
    <rPh sb="2" eb="4">
      <t>ジギョウ</t>
    </rPh>
    <rPh sb="4" eb="5">
      <t>シャ</t>
    </rPh>
    <rPh sb="5" eb="6">
      <t>メイ</t>
    </rPh>
    <phoneticPr fontId="10"/>
  </si>
  <si>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0"/>
  </si>
  <si>
    <t>申請年月日</t>
    <phoneticPr fontId="10"/>
  </si>
  <si>
    <t>申請製品数</t>
    <phoneticPr fontId="10"/>
  </si>
  <si>
    <t>エラー表示欄</t>
    <rPh sb="3" eb="5">
      <t>ヒョウジ</t>
    </rPh>
    <rPh sb="5" eb="6">
      <t>ラン</t>
    </rPh>
    <phoneticPr fontId="10"/>
  </si>
  <si>
    <t>未入力：</t>
    <rPh sb="0" eb="3">
      <t>ミニュウリョク</t>
    </rPh>
    <phoneticPr fontId="10"/>
  </si>
  <si>
    <t>重複：</t>
    <rPh sb="0" eb="2">
      <t>チョウフク</t>
    </rPh>
    <phoneticPr fontId="10"/>
  </si>
  <si>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10"/>
  </si>
  <si>
    <t>設備区分</t>
    <rPh sb="0" eb="4">
      <t>セツビクブン</t>
    </rPh>
    <phoneticPr fontId="10"/>
  </si>
  <si>
    <t>SII HP
公表項目</t>
    <rPh sb="7" eb="9">
      <t>コウヒョウ</t>
    </rPh>
    <rPh sb="9" eb="11">
      <t>コウモク</t>
    </rPh>
    <phoneticPr fontId="10"/>
  </si>
  <si>
    <t>入力要否</t>
    <rPh sb="0" eb="2">
      <t>ニュウリョク</t>
    </rPh>
    <rPh sb="2" eb="4">
      <t>ヨウヒ</t>
    </rPh>
    <phoneticPr fontId="10"/>
  </si>
  <si>
    <t>製造事業者</t>
    <rPh sb="0" eb="2">
      <t>セイゾウ</t>
    </rPh>
    <rPh sb="2" eb="5">
      <t>ジギョウシャ</t>
    </rPh>
    <phoneticPr fontId="10"/>
  </si>
  <si>
    <t>製造事業者名
(フリガナ)</t>
    <phoneticPr fontId="10"/>
  </si>
  <si>
    <t>自動表示</t>
    <rPh sb="0" eb="4">
      <t>ジドウヒョウジ</t>
    </rPh>
    <phoneticPr fontId="10"/>
  </si>
  <si>
    <t>公表</t>
    <rPh sb="0" eb="2">
      <t>コウヒョウ</t>
    </rPh>
    <phoneticPr fontId="10"/>
  </si>
  <si>
    <t>必須</t>
    <rPh sb="0" eb="2">
      <t>ヒッス</t>
    </rPh>
    <phoneticPr fontId="10"/>
  </si>
  <si>
    <t>任意</t>
    <rPh sb="0" eb="2">
      <t>ニンイ</t>
    </rPh>
    <phoneticPr fontId="10"/>
  </si>
  <si>
    <t>非公表</t>
    <rPh sb="0" eb="3">
      <t>ヒコウヒョウ</t>
    </rPh>
    <phoneticPr fontId="10"/>
  </si>
  <si>
    <t>(例)</t>
    <phoneticPr fontId="10"/>
  </si>
  <si>
    <t>性能値：</t>
    <rPh sb="0" eb="2">
      <t>セイノウ</t>
    </rPh>
    <rPh sb="2" eb="3">
      <t>チ</t>
    </rPh>
    <phoneticPr fontId="10"/>
  </si>
  <si>
    <t>性能区分1</t>
    <rPh sb="0" eb="4">
      <t>セイノウクブン</t>
    </rPh>
    <phoneticPr fontId="10"/>
  </si>
  <si>
    <t>性能区分2</t>
    <rPh sb="0" eb="4">
      <t>セイノウクブン</t>
    </rPh>
    <phoneticPr fontId="10"/>
  </si>
  <si>
    <t>型番</t>
    <rPh sb="0" eb="2">
      <t>カタバン</t>
    </rPh>
    <phoneticPr fontId="10"/>
  </si>
  <si>
    <t>４方向カセット形</t>
  </si>
  <si>
    <t>ビル用</t>
  </si>
  <si>
    <t>設備用</t>
  </si>
  <si>
    <t>重複
判定</t>
    <rPh sb="0" eb="2">
      <t>チョウフク</t>
    </rPh>
    <rPh sb="3" eb="5">
      <t>ハンテイ</t>
    </rPh>
    <phoneticPr fontId="10"/>
  </si>
  <si>
    <t>性能値</t>
    <rPh sb="0" eb="3">
      <t>セイノウチ</t>
    </rPh>
    <phoneticPr fontId="10"/>
  </si>
  <si>
    <t>性能区分1&amp;性能区分2&amp;型式</t>
    <rPh sb="0" eb="2">
      <t>セイノウ</t>
    </rPh>
    <rPh sb="2" eb="4">
      <t>クブン</t>
    </rPh>
    <rPh sb="6" eb="10">
      <t>セイノウクブン</t>
    </rPh>
    <rPh sb="12" eb="14">
      <t>カタシキ</t>
    </rPh>
    <phoneticPr fontId="10"/>
  </si>
  <si>
    <t>寒冷地仕様＆性能区分1&amp;性能区分2</t>
    <rPh sb="6" eb="8">
      <t>セイノウ</t>
    </rPh>
    <rPh sb="8" eb="10">
      <t>クブン</t>
    </rPh>
    <rPh sb="12" eb="16">
      <t>セイノウクブン</t>
    </rPh>
    <phoneticPr fontId="10"/>
  </si>
  <si>
    <t>ワイルドカードの内訳一覧</t>
    <phoneticPr fontId="10"/>
  </si>
  <si>
    <t>非表示</t>
    <rPh sb="0" eb="3">
      <t>ヒヒョウジ</t>
    </rPh>
    <phoneticPr fontId="10"/>
  </si>
  <si>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10"/>
  </si>
  <si>
    <t>ワイルドカード
未入力判定</t>
    <phoneticPr fontId="10"/>
  </si>
  <si>
    <t>連結</t>
  </si>
  <si>
    <t>店舗用</t>
  </si>
  <si>
    <t>直吹き形</t>
  </si>
  <si>
    <t>マルチ</t>
  </si>
  <si>
    <t>連結
未入力判定</t>
    <rPh sb="0" eb="2">
      <t>レンケツ</t>
    </rPh>
    <phoneticPr fontId="10"/>
  </si>
  <si>
    <t>タイプ</t>
    <phoneticPr fontId="10"/>
  </si>
  <si>
    <t>快風1号</t>
    <rPh sb="0" eb="2">
      <t>カイフウ</t>
    </rPh>
    <rPh sb="3" eb="4">
      <t>ゴウ</t>
    </rPh>
    <phoneticPr fontId="10"/>
  </si>
  <si>
    <t>快風3号</t>
    <rPh sb="0" eb="2">
      <t>カイフウ</t>
    </rPh>
    <rPh sb="3" eb="4">
      <t>ゴウ</t>
    </rPh>
    <phoneticPr fontId="10"/>
  </si>
  <si>
    <t>良風1号</t>
    <rPh sb="0" eb="2">
      <t>リョウフウ</t>
    </rPh>
    <rPh sb="3" eb="4">
      <t>ゴウ</t>
    </rPh>
    <phoneticPr fontId="10"/>
  </si>
  <si>
    <t>快風5号</t>
    <rPh sb="0" eb="2">
      <t>カイフウ</t>
    </rPh>
    <rPh sb="3" eb="4">
      <t>ゴウ</t>
    </rPh>
    <phoneticPr fontId="10"/>
  </si>
  <si>
    <t>快風7号</t>
    <rPh sb="0" eb="1">
      <t>カイ</t>
    </rPh>
    <rPh sb="1" eb="2">
      <t>フウ</t>
    </rPh>
    <rPh sb="3" eb="4">
      <t>ゴウ</t>
    </rPh>
    <phoneticPr fontId="10"/>
  </si>
  <si>
    <t>XYZ-bbbb</t>
  </si>
  <si>
    <t>XYZ-dddd</t>
  </si>
  <si>
    <t>XYZ-eeee</t>
  </si>
  <si>
    <t>ABC-1111</t>
  </si>
  <si>
    <t>ABC-2222</t>
  </si>
  <si>
    <t>EFG-aaaa■</t>
  </si>
  <si>
    <t>４方向カセット形以外</t>
  </si>
  <si>
    <r>
      <t xml:space="preserve">室外機型番①
</t>
    </r>
    <r>
      <rPr>
        <sz val="14"/>
        <color rgb="FFFF0000"/>
        <rFont val="Meiryo UI"/>
        <family val="3"/>
        <charset val="128"/>
      </rPr>
      <t>※連結利用の場合は
連結前の型番を入力</t>
    </r>
    <rPh sb="0" eb="3">
      <t>シツガイキ</t>
    </rPh>
    <rPh sb="3" eb="5">
      <t>カタバン</t>
    </rPh>
    <rPh sb="24" eb="26">
      <t>ニュウリョク</t>
    </rPh>
    <phoneticPr fontId="10"/>
  </si>
  <si>
    <r>
      <t xml:space="preserve">室外機型番②
</t>
    </r>
    <r>
      <rPr>
        <sz val="14"/>
        <color rgb="FFFF0000"/>
        <rFont val="Meiryo UI"/>
        <family val="3"/>
        <charset val="128"/>
      </rPr>
      <t>※連結利用の場合は
連結前の型番を入力</t>
    </r>
    <rPh sb="0" eb="3">
      <t>シツガイキ</t>
    </rPh>
    <rPh sb="3" eb="5">
      <t>カタバン</t>
    </rPh>
    <rPh sb="24" eb="26">
      <t>ニュウリョク</t>
    </rPh>
    <phoneticPr fontId="10"/>
  </si>
  <si>
    <r>
      <t xml:space="preserve">室外機型番③
</t>
    </r>
    <r>
      <rPr>
        <sz val="14"/>
        <color rgb="FFFF0000"/>
        <rFont val="Meiryo UI"/>
        <family val="3"/>
        <charset val="128"/>
      </rPr>
      <t>※連結利用の場合は
連結前の型番を入力</t>
    </r>
    <rPh sb="0" eb="3">
      <t>シツガイキ</t>
    </rPh>
    <rPh sb="3" eb="5">
      <t>カタバン</t>
    </rPh>
    <rPh sb="24" eb="26">
      <t>ニュウリョク</t>
    </rPh>
    <phoneticPr fontId="10"/>
  </si>
  <si>
    <r>
      <t xml:space="preserve">室外機型番④
</t>
    </r>
    <r>
      <rPr>
        <sz val="14"/>
        <color rgb="FFFF0000"/>
        <rFont val="Meiryo UI"/>
        <family val="3"/>
        <charset val="128"/>
      </rPr>
      <t>※連結利用の場合は
連結前の型番を入力</t>
    </r>
    <rPh sb="0" eb="3">
      <t>シツガイキ</t>
    </rPh>
    <rPh sb="3" eb="5">
      <t>カタバン</t>
    </rPh>
    <rPh sb="24" eb="26">
      <t>ニュウリョク</t>
    </rPh>
    <phoneticPr fontId="10"/>
  </si>
  <si>
    <r>
      <t xml:space="preserve">室外機型番⑤
</t>
    </r>
    <r>
      <rPr>
        <sz val="14"/>
        <color rgb="FFFF0000"/>
        <rFont val="Meiryo UI"/>
        <family val="3"/>
        <charset val="128"/>
      </rPr>
      <t>※連結利用の場合は
連結前の型番を入力</t>
    </r>
    <rPh sb="0" eb="3">
      <t>シツガイキ</t>
    </rPh>
    <rPh sb="3" eb="5">
      <t>カタバン</t>
    </rPh>
    <rPh sb="24" eb="26">
      <t>ニュウリョク</t>
    </rPh>
    <phoneticPr fontId="10"/>
  </si>
  <si>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0"/>
  </si>
  <si>
    <t>AA-BB</t>
    <phoneticPr fontId="10"/>
  </si>
  <si>
    <t>■製品型番登録申請メールテンプレート</t>
    <rPh sb="1" eb="3">
      <t>セイヒン</t>
    </rPh>
    <rPh sb="3" eb="5">
      <t>カタバン</t>
    </rPh>
    <rPh sb="5" eb="7">
      <t>トウロク</t>
    </rPh>
    <rPh sb="7" eb="9">
      <t>シンセイ</t>
    </rPh>
    <phoneticPr fontId="10"/>
  </si>
  <si>
    <t>宛先</t>
    <rPh sb="0" eb="2">
      <t>アテサキ</t>
    </rPh>
    <phoneticPr fontId="10"/>
  </si>
  <si>
    <t>件名</t>
    <rPh sb="0" eb="2">
      <t>ケンメイ</t>
    </rPh>
    <phoneticPr fontId="10"/>
  </si>
  <si>
    <t xml:space="preserve">
メール本文</t>
    <rPh sb="4" eb="6">
      <t>ホンブン</t>
    </rPh>
    <phoneticPr fontId="10"/>
  </si>
  <si>
    <t>マルマルマル</t>
  </si>
  <si>
    <t>XYZ-bbbb</t>
    <phoneticPr fontId="10"/>
  </si>
  <si>
    <t>XYZ-eeee</t>
    <phoneticPr fontId="10"/>
  </si>
  <si>
    <t>構成型番をチェックするとき1にする</t>
  </si>
  <si>
    <t>基準値 APF(2006)</t>
    <rPh sb="0" eb="3">
      <t>キジュンチ</t>
    </rPh>
    <phoneticPr fontId="10"/>
  </si>
  <si>
    <t>○○○株式会社</t>
    <phoneticPr fontId="10"/>
  </si>
  <si>
    <t>AAABBB</t>
    <phoneticPr fontId="10"/>
  </si>
  <si>
    <t>CCCDDD</t>
    <phoneticPr fontId="10"/>
  </si>
  <si>
    <t>非公表</t>
    <rPh sb="0" eb="1">
      <t>ヒ</t>
    </rPh>
    <rPh sb="1" eb="3">
      <t>コウヒョウ</t>
    </rPh>
    <phoneticPr fontId="10"/>
  </si>
  <si>
    <t>高効率空調(電気式パッケージエアコン)</t>
    <rPh sb="0" eb="1">
      <t>コウ</t>
    </rPh>
    <rPh sb="1" eb="3">
      <t>コウリツ</t>
    </rPh>
    <rPh sb="3" eb="5">
      <t>クウチョウ</t>
    </rPh>
    <rPh sb="6" eb="9">
      <t>デンキシキ</t>
    </rPh>
    <phoneticPr fontId="10"/>
  </si>
  <si>
    <t>必須(条件有)</t>
    <rPh sb="0" eb="2">
      <t>ヒッス</t>
    </rPh>
    <rPh sb="3" eb="5">
      <t>ジョウケン</t>
    </rPh>
    <rPh sb="5" eb="6">
      <t>アリ</t>
    </rPh>
    <phoneticPr fontId="10"/>
  </si>
  <si>
    <t>希望小売価格
(千円)</t>
    <rPh sb="0" eb="6">
      <t>キボウコウリカカク</t>
    </rPh>
    <rPh sb="8" eb="9">
      <t>セン</t>
    </rPh>
    <rPh sb="9" eb="10">
      <t>エン</t>
    </rPh>
    <phoneticPr fontId="10"/>
  </si>
  <si>
    <r>
      <rPr>
        <sz val="14"/>
        <color rgb="FFFF0000"/>
        <rFont val="Meiryo UI"/>
        <family val="3"/>
        <charset val="128"/>
      </rPr>
      <t>(暖房)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10"/>
  </si>
  <si>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10"/>
  </si>
  <si>
    <t>型番周波数）
※重複判定用</t>
    <rPh sb="0" eb="2">
      <t>カタバン</t>
    </rPh>
    <rPh sb="2" eb="5">
      <t>シュウハスウ</t>
    </rPh>
    <rPh sb="8" eb="13">
      <t>ジュウフクハンテイヨウ</t>
    </rPh>
    <phoneticPr fontId="10"/>
  </si>
  <si>
    <t>基準値
基準表無し）</t>
    <rPh sb="0" eb="3">
      <t>キジュンチ</t>
    </rPh>
    <rPh sb="4" eb="6">
      <t>キジュン</t>
    </rPh>
    <rPh sb="6" eb="7">
      <t>ヒョウ</t>
    </rPh>
    <rPh sb="7" eb="8">
      <t>ナ</t>
    </rPh>
    <phoneticPr fontId="10"/>
  </si>
  <si>
    <t>yyyy/mm/dd</t>
    <phoneticPr fontId="10"/>
  </si>
  <si>
    <t>AAA-BBBB■</t>
    <phoneticPr fontId="10"/>
  </si>
  <si>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10"/>
  </si>
  <si>
    <t>50Hz</t>
    <phoneticPr fontId="10"/>
  </si>
  <si>
    <t>必須
未入力判定</t>
    <rPh sb="0" eb="2">
      <t>ヒッス</t>
    </rPh>
    <rPh sb="3" eb="6">
      <t>ミニュウリョク</t>
    </rPh>
    <rPh sb="6" eb="8">
      <t>ハンテイ</t>
    </rPh>
    <phoneticPr fontId="10"/>
  </si>
  <si>
    <t>重複判定用</t>
    <rPh sb="0" eb="5">
      <t>チョウフクハンテイヨウ</t>
    </rPh>
    <phoneticPr fontId="10"/>
  </si>
  <si>
    <t>サンプル
対象</t>
    <rPh sb="5" eb="7">
      <t>タイショウ</t>
    </rPh>
    <phoneticPr fontId="10"/>
  </si>
  <si>
    <t>備考
振り分け</t>
    <rPh sb="0" eb="2">
      <t>ビコウ</t>
    </rPh>
    <rPh sb="3" eb="4">
      <t>フ</t>
    </rPh>
    <rPh sb="5" eb="6">
      <t>ワ</t>
    </rPh>
    <phoneticPr fontId="10"/>
  </si>
  <si>
    <t>備考
(自由記入)</t>
    <rPh sb="0" eb="2">
      <t>ビコウ</t>
    </rPh>
    <rPh sb="4" eb="8">
      <t>ジユウキニュウ</t>
    </rPh>
    <phoneticPr fontId="10"/>
  </si>
  <si>
    <t>審査備考</t>
    <rPh sb="0" eb="2">
      <t>シンサ</t>
    </rPh>
    <rPh sb="2" eb="4">
      <t>ビコウ</t>
    </rPh>
    <phoneticPr fontId="10"/>
  </si>
  <si>
    <t>基本情報
未入力判定</t>
    <rPh sb="0" eb="4">
      <t>キホンジョウホウ</t>
    </rPh>
    <rPh sb="5" eb="10">
      <t>ミニュウリョクハンテイ</t>
    </rPh>
    <phoneticPr fontId="10"/>
  </si>
  <si>
    <t>基準値計算用</t>
    <rPh sb="0" eb="3">
      <t>キジュンチ</t>
    </rPh>
    <rPh sb="3" eb="6">
      <t>ケイサンヨウ</t>
    </rPh>
    <phoneticPr fontId="10"/>
  </si>
  <si>
    <t>[周波数]</t>
    <rPh sb="1" eb="4">
      <t>シュウハスウ</t>
    </rPh>
    <phoneticPr fontId="10"/>
  </si>
  <si>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
入力</t>
    </r>
    <rPh sb="1" eb="3">
      <t>レイボウ</t>
    </rPh>
    <rPh sb="4" eb="6">
      <t>テイカク</t>
    </rPh>
    <rPh sb="6" eb="8">
      <t>ノウリョク</t>
    </rPh>
    <rPh sb="14" eb="17">
      <t>ショウスウテン</t>
    </rPh>
    <rPh sb="17" eb="18">
      <t>ダイ</t>
    </rPh>
    <rPh sb="18" eb="20">
      <t>イチイ</t>
    </rPh>
    <rPh sb="23" eb="25">
      <t>ニュウリョク</t>
    </rPh>
    <phoneticPr fontId="10"/>
  </si>
  <si>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
入力</t>
    </r>
    <rPh sb="1" eb="3">
      <t>ダンボウ</t>
    </rPh>
    <rPh sb="4" eb="6">
      <t>テイカク</t>
    </rPh>
    <rPh sb="6" eb="8">
      <t>ノウリョク</t>
    </rPh>
    <rPh sb="23" eb="25">
      <t>ニュウリョク</t>
    </rPh>
    <phoneticPr fontId="10"/>
  </si>
  <si>
    <r>
      <t xml:space="preserve">性能値 APF(2006)
</t>
    </r>
    <r>
      <rPr>
        <sz val="14"/>
        <color rgb="FFFF0000"/>
        <rFont val="Meiryo UI"/>
        <family val="3"/>
        <charset val="128"/>
      </rPr>
      <t>※小数点第一位まで
入力</t>
    </r>
    <rPh sb="0" eb="2">
      <t>セイノウ</t>
    </rPh>
    <rPh sb="2" eb="3">
      <t>チ</t>
    </rPh>
    <rPh sb="24" eb="26">
      <t>ニュウリョク</t>
    </rPh>
    <phoneticPr fontId="10"/>
  </si>
  <si>
    <t>-FL(●●仕様),-GK(○○タイプ)</t>
  </si>
  <si>
    <t>型番・電源周波数が重複しています。
ご確認のうえ、型番・電源周波数の組み合わせが
重複しないよう修正してください。</t>
    <rPh sb="0" eb="2">
      <t>カタバン</t>
    </rPh>
    <rPh sb="3" eb="5">
      <t>デンゲン</t>
    </rPh>
    <rPh sb="5" eb="8">
      <t>シュウハスウ</t>
    </rPh>
    <rPh sb="9" eb="11">
      <t>チョウフク</t>
    </rPh>
    <rPh sb="19" eb="21">
      <t>カクニン</t>
    </rPh>
    <rPh sb="25" eb="27">
      <t>カタバン</t>
    </rPh>
    <rPh sb="28" eb="30">
      <t>デンゲン</t>
    </rPh>
    <rPh sb="30" eb="33">
      <t>シュウハスウ</t>
    </rPh>
    <rPh sb="34" eb="35">
      <t>ク</t>
    </rPh>
    <rPh sb="36" eb="37">
      <t>ア</t>
    </rPh>
    <rPh sb="41" eb="43">
      <t>チョウフク</t>
    </rPh>
    <rPh sb="48" eb="50">
      <t>シュウセイ</t>
    </rPh>
    <phoneticPr fontId="10"/>
  </si>
  <si>
    <t>公表</t>
  </si>
  <si>
    <t>必須</t>
  </si>
  <si>
    <t>自動反映</t>
  </si>
  <si>
    <t>必須（条件付き）</t>
  </si>
  <si>
    <t>製造事業者名(フリガナ)</t>
    <rPh sb="0" eb="2">
      <t>セイゾウ</t>
    </rPh>
    <rPh sb="2" eb="4">
      <t>ジギョウ</t>
    </rPh>
    <rPh sb="4" eb="5">
      <t>シャ</t>
    </rPh>
    <rPh sb="5" eb="6">
      <t>メイ</t>
    </rPh>
    <phoneticPr fontId="10"/>
  </si>
  <si>
    <t>※法人格は不要です</t>
    <phoneticPr fontId="10"/>
  </si>
  <si>
    <t>bl-kataban@sii.or.jp</t>
  </si>
  <si>
    <t>■プルダウン選択</t>
    <rPh sb="6" eb="8">
      <t>センタク</t>
    </rPh>
    <phoneticPr fontId="10"/>
  </si>
  <si>
    <t>■基準値</t>
    <rPh sb="1" eb="4">
      <t>キジュンチ</t>
    </rPh>
    <phoneticPr fontId="10"/>
  </si>
  <si>
    <t>補助対象製品種別</t>
    <rPh sb="0" eb="2">
      <t>ホジョ</t>
    </rPh>
    <rPh sb="2" eb="4">
      <t>タイショウ</t>
    </rPh>
    <rPh sb="4" eb="6">
      <t>セイヒン</t>
    </rPh>
    <rPh sb="6" eb="8">
      <t>シュベツ</t>
    </rPh>
    <phoneticPr fontId="10"/>
  </si>
  <si>
    <t>基準値</t>
    <rPh sb="0" eb="3">
      <t>キジュンチ</t>
    </rPh>
    <phoneticPr fontId="10"/>
  </si>
  <si>
    <t>■基準値判定</t>
    <rPh sb="1" eb="4">
      <t>キジュンチ</t>
    </rPh>
    <rPh sb="4" eb="6">
      <t>ハンテイ</t>
    </rPh>
    <phoneticPr fontId="10"/>
  </si>
  <si>
    <t>申請番号</t>
    <rPh sb="0" eb="2">
      <t>シンセイ</t>
    </rPh>
    <rPh sb="2" eb="4">
      <t>バンゴウ</t>
    </rPh>
    <phoneticPr fontId="10"/>
  </si>
  <si>
    <t>種別</t>
    <rPh sb="0" eb="2">
      <t>シュベツ</t>
    </rPh>
    <phoneticPr fontId="10"/>
  </si>
  <si>
    <t>判定</t>
    <rPh sb="0" eb="2">
      <t>ハンテイ</t>
    </rPh>
    <phoneticPr fontId="10"/>
  </si>
  <si>
    <t>申告数値</t>
    <rPh sb="0" eb="2">
      <t>シンコク</t>
    </rPh>
    <rPh sb="2" eb="4">
      <t>スウチ</t>
    </rPh>
    <phoneticPr fontId="10"/>
  </si>
  <si>
    <r>
      <t xml:space="preserve">製造事業者名(フリガナ)　
</t>
    </r>
    <r>
      <rPr>
        <b/>
        <sz val="16"/>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0"/>
  </si>
  <si>
    <t>製品区分</t>
    <rPh sb="0" eb="2">
      <t>セイヒン</t>
    </rPh>
    <rPh sb="2" eb="4">
      <t>クブン</t>
    </rPh>
    <phoneticPr fontId="10"/>
  </si>
  <si>
    <t>自動反映</t>
    <rPh sb="0" eb="2">
      <t>ジドウ</t>
    </rPh>
    <rPh sb="2" eb="4">
      <t>ハンエイ</t>
    </rPh>
    <phoneticPr fontId="10"/>
  </si>
  <si>
    <t>非公表</t>
  </si>
  <si>
    <t>製品型番</t>
    <phoneticPr fontId="10"/>
  </si>
  <si>
    <t>対応手法</t>
    <rPh sb="0" eb="2">
      <t>タイオウ</t>
    </rPh>
    <rPh sb="2" eb="4">
      <t>シュホウ</t>
    </rPh>
    <phoneticPr fontId="10"/>
  </si>
  <si>
    <t>ガラスの仕様</t>
    <rPh sb="4" eb="6">
      <t>シヨウ</t>
    </rPh>
    <phoneticPr fontId="17"/>
  </si>
  <si>
    <t>ガラスの仕様</t>
    <rPh sb="4" eb="6">
      <t>シヨウ</t>
    </rPh>
    <phoneticPr fontId="10"/>
  </si>
  <si>
    <t>単板ガラス</t>
    <rPh sb="0" eb="2">
      <t>タンパン</t>
    </rPh>
    <phoneticPr fontId="17"/>
  </si>
  <si>
    <t>複層ガラス</t>
    <rPh sb="0" eb="2">
      <t>フクソウ</t>
    </rPh>
    <phoneticPr fontId="17"/>
  </si>
  <si>
    <t>開閉方式　　　　　　　　　　　</t>
    <rPh sb="0" eb="2">
      <t>カイヘイ</t>
    </rPh>
    <rPh sb="2" eb="4">
      <t>ホウシキ</t>
    </rPh>
    <phoneticPr fontId="6"/>
  </si>
  <si>
    <t>引き違い</t>
    <rPh sb="0" eb="1">
      <t>ヒ</t>
    </rPh>
    <rPh sb="2" eb="3">
      <t>チガ</t>
    </rPh>
    <phoneticPr fontId="17"/>
  </si>
  <si>
    <t>開き</t>
    <rPh sb="0" eb="1">
      <t>ヒラ</t>
    </rPh>
    <phoneticPr fontId="17"/>
  </si>
  <si>
    <t>FIX</t>
  </si>
  <si>
    <t>上げ下げ</t>
    <rPh sb="0" eb="1">
      <t>ア</t>
    </rPh>
    <rPh sb="2" eb="3">
      <t>サ</t>
    </rPh>
    <phoneticPr fontId="17"/>
  </si>
  <si>
    <t>ルーバー</t>
  </si>
  <si>
    <t>プロジェクト</t>
  </si>
  <si>
    <t>回転</t>
    <rPh sb="0" eb="2">
      <t>カイテン</t>
    </rPh>
    <phoneticPr fontId="17"/>
  </si>
  <si>
    <t>多機能</t>
    <rPh sb="0" eb="3">
      <t>タキノウ</t>
    </rPh>
    <phoneticPr fontId="17"/>
  </si>
  <si>
    <t>折り</t>
    <rPh sb="0" eb="1">
      <t>オ</t>
    </rPh>
    <phoneticPr fontId="17"/>
  </si>
  <si>
    <t>その他</t>
    <rPh sb="2" eb="3">
      <t>タ</t>
    </rPh>
    <phoneticPr fontId="17"/>
  </si>
  <si>
    <t>金属製建具又はその他</t>
  </si>
  <si>
    <t>複層</t>
  </si>
  <si>
    <t>単板</t>
  </si>
  <si>
    <t>ダブルLow－E三層複層</t>
  </si>
  <si>
    <t>Low-E三層複層</t>
  </si>
  <si>
    <t>三層複層</t>
  </si>
  <si>
    <t>ガスの封入</t>
    <rPh sb="3" eb="5">
      <t>フウニュウ</t>
    </rPh>
    <phoneticPr fontId="10"/>
  </si>
  <si>
    <t>有</t>
    <rPh sb="0" eb="1">
      <t>アリ</t>
    </rPh>
    <phoneticPr fontId="10"/>
  </si>
  <si>
    <t>無</t>
    <rPh sb="0" eb="1">
      <t>ナシ</t>
    </rPh>
    <phoneticPr fontId="10"/>
  </si>
  <si>
    <t>Low-E複層</t>
    <phoneticPr fontId="10"/>
  </si>
  <si>
    <t xml:space="preserve"> 枠の種類とガラスの仕様に応じた窓の熱貫流率の計算式（参考）</t>
    <phoneticPr fontId="10"/>
  </si>
  <si>
    <t>木製建具又は樹脂製建具</t>
    <phoneticPr fontId="10"/>
  </si>
  <si>
    <t xml:space="preserve">複層 </t>
    <phoneticPr fontId="10"/>
  </si>
  <si>
    <t xml:space="preserve">単板 </t>
    <phoneticPr fontId="10"/>
  </si>
  <si>
    <t>×</t>
    <phoneticPr fontId="10"/>
  </si>
  <si>
    <t>＋</t>
    <phoneticPr fontId="10"/>
  </si>
  <si>
    <t>＝</t>
    <phoneticPr fontId="10"/>
  </si>
  <si>
    <t>木と金属の複合材料製建具又は樹脂と金属の複合材料製建具</t>
    <phoneticPr fontId="10"/>
  </si>
  <si>
    <t>【製品型番登録】令和5年補正予算 脱炭素ビルリノベ事業　申請書類の提出【断熱窓】 (製造事業者名)</t>
    <rPh sb="18" eb="20">
      <t>タンソ</t>
    </rPh>
    <rPh sb="36" eb="38">
      <t>ダンネツ</t>
    </rPh>
    <rPh sb="38" eb="39">
      <t>マド</t>
    </rPh>
    <phoneticPr fontId="10"/>
  </si>
  <si>
    <t>Ug値</t>
    <rPh sb="2" eb="3">
      <t>チ</t>
    </rPh>
    <phoneticPr fontId="10"/>
  </si>
  <si>
    <t>Uw値</t>
    <rPh sb="2" eb="3">
      <t>チ</t>
    </rPh>
    <phoneticPr fontId="10"/>
  </si>
  <si>
    <t>サッシの仕様　構造</t>
    <rPh sb="4" eb="6">
      <t>シヨウ</t>
    </rPh>
    <rPh sb="7" eb="9">
      <t>コウゾウ</t>
    </rPh>
    <phoneticPr fontId="4"/>
  </si>
  <si>
    <t>1-2.外窓交換（カバー工法）　※2</t>
  </si>
  <si>
    <t>1-3.外窓交換（はつり工法）　※3</t>
  </si>
  <si>
    <t>1-4. 内窓設置　※4</t>
  </si>
  <si>
    <t xml:space="preserve">製品名・製品愛称 </t>
    <rPh sb="2" eb="3">
      <t>メイ</t>
    </rPh>
    <rPh sb="4" eb="6">
      <t>セイヒン</t>
    </rPh>
    <phoneticPr fontId="2"/>
  </si>
  <si>
    <t>内窓</t>
    <rPh sb="0" eb="2">
      <t>ウチマド</t>
    </rPh>
    <phoneticPr fontId="10"/>
  </si>
  <si>
    <t>樹脂製</t>
  </si>
  <si>
    <t>樹脂製</t>
    <phoneticPr fontId="10"/>
  </si>
  <si>
    <t>木製</t>
    <phoneticPr fontId="10"/>
  </si>
  <si>
    <t>金属樹脂複合製</t>
    <phoneticPr fontId="10"/>
  </si>
  <si>
    <t>金属木複合製</t>
    <phoneticPr fontId="10"/>
  </si>
  <si>
    <t>金属製</t>
    <phoneticPr fontId="10"/>
  </si>
  <si>
    <t>製品種別</t>
    <rPh sb="0" eb="4">
      <t>セイヒンシュベツ</t>
    </rPh>
    <phoneticPr fontId="10"/>
  </si>
  <si>
    <t>1-1.ガラス交換</t>
    <phoneticPr fontId="10"/>
  </si>
  <si>
    <t>Ug</t>
    <phoneticPr fontId="10"/>
  </si>
  <si>
    <t>Uw</t>
    <phoneticPr fontId="10"/>
  </si>
  <si>
    <t>以下</t>
    <rPh sb="0" eb="2">
      <t>イカ</t>
    </rPh>
    <phoneticPr fontId="10"/>
  </si>
  <si>
    <t>建具等の基準</t>
    <rPh sb="0" eb="2">
      <t>タテグ</t>
    </rPh>
    <rPh sb="2" eb="3">
      <t>トウ</t>
    </rPh>
    <rPh sb="4" eb="6">
      <t>キジュン</t>
    </rPh>
    <phoneticPr fontId="5"/>
  </si>
  <si>
    <t>木製サッシ又は樹脂製サッシを使用した場合の</t>
    <rPh sb="0" eb="2">
      <t>モクセイ</t>
    </rPh>
    <rPh sb="5" eb="6">
      <t>マタ</t>
    </rPh>
    <rPh sb="7" eb="9">
      <t>ジュシ</t>
    </rPh>
    <rPh sb="9" eb="10">
      <t>セイ</t>
    </rPh>
    <rPh sb="14" eb="16">
      <t>シヨウ</t>
    </rPh>
    <rPh sb="18" eb="20">
      <t>バアイ</t>
    </rPh>
    <phoneticPr fontId="6"/>
  </si>
  <si>
    <t>木と金属の複合材料製サッシ又は樹脂と金属の複合材料製サッシを使用した場合　</t>
    <rPh sb="0" eb="1">
      <t>キ</t>
    </rPh>
    <rPh sb="2" eb="4">
      <t>キンゾク</t>
    </rPh>
    <rPh sb="5" eb="7">
      <t>フクゴウ</t>
    </rPh>
    <rPh sb="7" eb="9">
      <t>ザイリョウ</t>
    </rPh>
    <rPh sb="9" eb="10">
      <t>セイ</t>
    </rPh>
    <rPh sb="13" eb="14">
      <t>マタ</t>
    </rPh>
    <rPh sb="15" eb="17">
      <t>ジュシ</t>
    </rPh>
    <rPh sb="18" eb="20">
      <t>キンゾク</t>
    </rPh>
    <rPh sb="21" eb="23">
      <t>フクゴウ</t>
    </rPh>
    <rPh sb="23" eb="25">
      <t>ザイリョウ</t>
    </rPh>
    <rPh sb="25" eb="26">
      <t>セイ</t>
    </rPh>
    <rPh sb="30" eb="32">
      <t>シヨウ</t>
    </rPh>
    <rPh sb="34" eb="36">
      <t>バアイ</t>
    </rPh>
    <phoneticPr fontId="6"/>
  </si>
  <si>
    <t>金属製サッシ又はその他を使用した場合　</t>
    <rPh sb="12" eb="14">
      <t>シヨウ</t>
    </rPh>
    <rPh sb="16" eb="18">
      <t>バアイ</t>
    </rPh>
    <phoneticPr fontId="6"/>
  </si>
  <si>
    <t>自動計算で入ります。こちらと異なる場合は、Uw値を入力してください。</t>
    <rPh sb="0" eb="4">
      <t>ジドウケイサン</t>
    </rPh>
    <rPh sb="5" eb="6">
      <t>ハイ</t>
    </rPh>
    <rPh sb="14" eb="15">
      <t>コト</t>
    </rPh>
    <rPh sb="17" eb="19">
      <t>バアイ</t>
    </rPh>
    <rPh sb="23" eb="24">
      <t>チ</t>
    </rPh>
    <rPh sb="25" eb="27">
      <t>ニュウリョク</t>
    </rPh>
    <phoneticPr fontId="10"/>
  </si>
  <si>
    <t>プルダウン選択</t>
    <rPh sb="5" eb="7">
      <t>センタク</t>
    </rPh>
    <phoneticPr fontId="10"/>
  </si>
  <si>
    <t>ガラスの日射熱取得率</t>
    <rPh sb="4" eb="6">
      <t>ニッシャ</t>
    </rPh>
    <rPh sb="6" eb="7">
      <t>ネツ</t>
    </rPh>
    <rPh sb="7" eb="9">
      <t>シュトク</t>
    </rPh>
    <rPh sb="9" eb="10">
      <t>リツ</t>
    </rPh>
    <phoneticPr fontId="1"/>
  </si>
  <si>
    <t>数値入力</t>
    <rPh sb="0" eb="2">
      <t>スウチ</t>
    </rPh>
    <rPh sb="2" eb="4">
      <t>ニュウリョク</t>
    </rPh>
    <phoneticPr fontId="10"/>
  </si>
  <si>
    <t>ガラス中央部の熱貫流率（Ug値）</t>
    <rPh sb="3" eb="5">
      <t>チュウオウ</t>
    </rPh>
    <rPh sb="5" eb="6">
      <t>ブ</t>
    </rPh>
    <rPh sb="7" eb="8">
      <t>ネツ</t>
    </rPh>
    <rPh sb="8" eb="10">
      <t>カンリュウ</t>
    </rPh>
    <rPh sb="10" eb="11">
      <t>リツ</t>
    </rPh>
    <rPh sb="14" eb="15">
      <t>アタイ</t>
    </rPh>
    <phoneticPr fontId="1"/>
  </si>
  <si>
    <t>【W／（㎡・K）】</t>
    <phoneticPr fontId="10"/>
  </si>
  <si>
    <t>ワイルドカードの内訳一覧</t>
    <rPh sb="8" eb="10">
      <t>ウチワケ</t>
    </rPh>
    <rPh sb="10" eb="12">
      <t>イチラン</t>
    </rPh>
    <phoneticPr fontId="10"/>
  </si>
  <si>
    <t>窓の熱貫流率（Uw値）</t>
    <rPh sb="0" eb="1">
      <t>マド</t>
    </rPh>
    <phoneticPr fontId="10"/>
  </si>
  <si>
    <t>ガラス</t>
    <phoneticPr fontId="10"/>
  </si>
  <si>
    <t>内窓</t>
    <rPh sb="0" eb="2">
      <t>ウチマド</t>
    </rPh>
    <phoneticPr fontId="10"/>
  </si>
  <si>
    <t>任意</t>
  </si>
  <si>
    <t>自動反映</t>
    <phoneticPr fontId="10"/>
  </si>
  <si>
    <t>窓の日射熱取得率</t>
    <rPh sb="0" eb="1">
      <t>マド</t>
    </rPh>
    <rPh sb="2" eb="4">
      <t>ニッシャ</t>
    </rPh>
    <rPh sb="4" eb="5">
      <t>ネツ</t>
    </rPh>
    <rPh sb="5" eb="7">
      <t>シュトク</t>
    </rPh>
    <rPh sb="7" eb="8">
      <t>リツ</t>
    </rPh>
    <phoneticPr fontId="1"/>
  </si>
  <si>
    <t>ガラスの
構造</t>
    <rPh sb="5" eb="7">
      <t>コウゾウ</t>
    </rPh>
    <phoneticPr fontId="10"/>
  </si>
  <si>
    <t>サッシの仕様・構造</t>
    <rPh sb="4" eb="6">
      <t>シヨウ</t>
    </rPh>
    <rPh sb="7" eb="9">
      <t>コウゾウ</t>
    </rPh>
    <phoneticPr fontId="4"/>
  </si>
  <si>
    <t>小数点第一位まで</t>
    <rPh sb="0" eb="3">
      <t>ショウスウテン</t>
    </rPh>
    <rPh sb="3" eb="4">
      <t>ダイ</t>
    </rPh>
    <rPh sb="4" eb="5">
      <t>イチ</t>
    </rPh>
    <rPh sb="5" eb="6">
      <t>イ</t>
    </rPh>
    <phoneticPr fontId="10"/>
  </si>
  <si>
    <t>以下異なる場合のみ修正ください</t>
    <rPh sb="0" eb="2">
      <t>イカ</t>
    </rPh>
    <rPh sb="2" eb="3">
      <t>コト</t>
    </rPh>
    <rPh sb="5" eb="7">
      <t>バアイ</t>
    </rPh>
    <rPh sb="9" eb="11">
      <t>シュウセイ</t>
    </rPh>
    <phoneticPr fontId="10"/>
  </si>
  <si>
    <t>以下異なる場合のみ修正ください</t>
    <phoneticPr fontId="10"/>
  </si>
  <si>
    <t>200文字以内</t>
    <rPh sb="3" eb="5">
      <t>モジ</t>
    </rPh>
    <rPh sb="5" eb="7">
      <t>イナイ</t>
    </rPh>
    <phoneticPr fontId="2"/>
  </si>
  <si>
    <t>40文字以内</t>
    <rPh sb="2" eb="4">
      <t>モジ</t>
    </rPh>
    <rPh sb="4" eb="6">
      <t>イナイ</t>
    </rPh>
    <phoneticPr fontId="10"/>
  </si>
  <si>
    <t>窓の熱貫流率の概算（Uw値）【W／（㎡・K）】</t>
    <rPh sb="3" eb="4">
      <t>ツラヌ</t>
    </rPh>
    <phoneticPr fontId="10"/>
  </si>
  <si>
    <t>窓の熱貫流率の概算（Uw値）【W／（㎡・K）】</t>
    <rPh sb="3" eb="4">
      <t>ツラヌ</t>
    </rPh>
    <phoneticPr fontId="10"/>
  </si>
  <si>
    <t>窓の熱貫流率の概算（Uw値）【W／（㎡・K）】</t>
    <rPh sb="3" eb="5">
      <t>カンリュウ</t>
    </rPh>
    <phoneticPr fontId="10"/>
  </si>
  <si>
    <t>サッシの仕様・構造</t>
    <rPh sb="4" eb="6">
      <t>シヨウ</t>
    </rPh>
    <rPh sb="7" eb="9">
      <t>コウゾウ</t>
    </rPh>
    <phoneticPr fontId="10"/>
  </si>
  <si>
    <t>建築外皮　＜断熱窓＞</t>
    <rPh sb="0" eb="2">
      <t>ケンチク</t>
    </rPh>
    <rPh sb="2" eb="4">
      <t>ガイヒ</t>
    </rPh>
    <rPh sb="6" eb="8">
      <t>ダンネツ</t>
    </rPh>
    <rPh sb="8" eb="9">
      <t>マド</t>
    </rPh>
    <phoneticPr fontId="10"/>
  </si>
  <si>
    <t>ガラス</t>
  </si>
  <si>
    <t>金属木複合製</t>
  </si>
  <si>
    <t>木製</t>
  </si>
  <si>
    <t>〇〇建設</t>
    <rPh sb="2" eb="4">
      <t>ケンセツ</t>
    </rPh>
    <phoneticPr fontId="10"/>
  </si>
  <si>
    <t>マルマルケンセツ</t>
    <phoneticPr fontId="10"/>
  </si>
  <si>
    <t>Low-E複層</t>
  </si>
  <si>
    <t>小数点第一位まで</t>
    <rPh sb="0" eb="3">
      <t>ショウスウテン</t>
    </rPh>
    <rPh sb="3" eb="4">
      <t>ダイ</t>
    </rPh>
    <rPh sb="4" eb="5">
      <t>1</t>
    </rPh>
    <rPh sb="5" eb="6">
      <t>イ</t>
    </rPh>
    <phoneticPr fontId="10"/>
  </si>
  <si>
    <t>断熱窓　ガラスのみ製品</t>
    <rPh sb="0" eb="2">
      <t>ダンネツ</t>
    </rPh>
    <rPh sb="2" eb="3">
      <t>マド</t>
    </rPh>
    <rPh sb="9" eb="11">
      <t>セイヒン</t>
    </rPh>
    <phoneticPr fontId="10"/>
  </si>
  <si>
    <t>断熱窓　ガラスのみ製品B</t>
    <rPh sb="0" eb="3">
      <t>ダンネツマド</t>
    </rPh>
    <rPh sb="9" eb="11">
      <t>セイヒン</t>
    </rPh>
    <phoneticPr fontId="10"/>
  </si>
  <si>
    <t>内窓交換　ガラス＋サッシのセット商品</t>
    <rPh sb="0" eb="4">
      <t>ウチマドコウカン</t>
    </rPh>
    <rPh sb="16" eb="18">
      <t>ショウヒン</t>
    </rPh>
    <phoneticPr fontId="10"/>
  </si>
  <si>
    <t>ガラス（オーダーメイド品）</t>
    <rPh sb="11" eb="12">
      <t>ヒン</t>
    </rPh>
    <phoneticPr fontId="10"/>
  </si>
  <si>
    <t>内窓（1,000×300）耐熱防火品</t>
    <rPh sb="0" eb="2">
      <t>ウチマド</t>
    </rPh>
    <rPh sb="13" eb="17">
      <t>タイネツボウカ</t>
    </rPh>
    <rPh sb="17" eb="18">
      <t>ヒン</t>
    </rPh>
    <phoneticPr fontId="10"/>
  </si>
  <si>
    <t>■：Bブラック、Wホワイト</t>
    <phoneticPr fontId="10"/>
  </si>
  <si>
    <t>建築外皮　＜断熱窓＞</t>
    <rPh sb="0" eb="2">
      <t>ケンチク</t>
    </rPh>
    <rPh sb="2" eb="4">
      <t>ガイヒ</t>
    </rPh>
    <rPh sb="6" eb="9">
      <t>ダンネツマド</t>
    </rPh>
    <phoneticPr fontId="10"/>
  </si>
  <si>
    <t>一般社団法人環境共創イニシアチブ
事業第１部 令和5年補正予算 脱炭素ビルリノベ事業 担当宛
令和5年補正予算 脱炭素ビルリノベ事業での、
脱炭素成長型経済構造移行推進対策費補助金（業務用建築物の脱炭素改修加速化事業）
に係る製品型番登録を申請いたします。
以下のファイルを送付いたします。
・補助対象製品登録申請書
・製品型番リスト
・製品カタログ(仕様書等)
・登記事項証明書
----------------------------------------------------------------------------------------------------------------
製造事業者名：
担当者：
電話番号：
メールアドレス：
--------------------------------------------------------------------------------------------------------------</t>
    <rPh sb="33" eb="35">
      <t>タンソ</t>
    </rPh>
    <rPh sb="43" eb="45">
      <t>タントウ</t>
    </rPh>
    <rPh sb="58" eb="60">
      <t>タンソ</t>
    </rPh>
    <rPh sb="153" eb="155">
      <t>セイヒン</t>
    </rPh>
    <rPh sb="185" eb="192">
      <t>トウキジコウショウメイショ</t>
    </rPh>
    <phoneticPr fontId="10"/>
  </si>
  <si>
    <r>
      <t xml:space="preserve">【製品型番登録申請についてのお願い】
・製品型番登録要領をよくご確認いただいたうえで、製品型番登録申請を行ってください。
・各項目でエラー表示がないことをご確認のうえ、本リストを提出してください。（凡例参照）
・本ファイル内「基準値」シートを参照いただき、基準値を満たす型番の入力をお願いいたします。
※基準値を満たしていない場合は行が赤く表示されます。
</t>
    </r>
    <r>
      <rPr>
        <sz val="20"/>
        <color rgb="FFFF0000"/>
        <rFont val="Meiryo UI"/>
        <family val="3"/>
        <charset val="128"/>
      </rPr>
      <t>・型番リストに入力した全ての事項が確認できるカタログ(仕様書等)を必ず提出してください。</t>
    </r>
    <r>
      <rPr>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4" eb="65">
      <t>カク</t>
    </rPh>
    <rPh sb="65" eb="67">
      <t>コウモク</t>
    </rPh>
    <rPh sb="71" eb="73">
      <t>ヒョウジ</t>
    </rPh>
    <rPh sb="80" eb="82">
      <t>カクニン</t>
    </rPh>
    <rPh sb="86" eb="87">
      <t>ホン</t>
    </rPh>
    <rPh sb="91" eb="93">
      <t>テイシュツ</t>
    </rPh>
    <rPh sb="101" eb="103">
      <t>ハンレイ</t>
    </rPh>
    <rPh sb="103" eb="105">
      <t>サンショウ</t>
    </rPh>
    <rPh sb="212" eb="213">
      <t>トウ</t>
    </rPh>
    <rPh sb="252" eb="253">
      <t>トウ</t>
    </rPh>
    <rPh sb="267" eb="269">
      <t>カクニン</t>
    </rPh>
    <phoneticPr fontId="10"/>
  </si>
  <si>
    <t>XXX123</t>
  </si>
  <si>
    <t>YYY123</t>
  </si>
  <si>
    <t>123ZZZ</t>
  </si>
  <si>
    <t>123QQQ■</t>
  </si>
  <si>
    <t>33文字以内</t>
    <rPh sb="2" eb="4">
      <t>モジ</t>
    </rPh>
    <rPh sb="4" eb="6">
      <t>イナイ</t>
    </rPh>
    <phoneticPr fontId="10"/>
  </si>
  <si>
    <t>日射遮蔽/取得</t>
    <rPh sb="0" eb="2">
      <t>ニッシャ</t>
    </rPh>
    <rPh sb="2" eb="4">
      <t>シャヘイ</t>
    </rPh>
    <rPh sb="5" eb="7">
      <t>シュトク</t>
    </rPh>
    <phoneticPr fontId="17"/>
  </si>
  <si>
    <t>日射遮蔽/取得</t>
  </si>
  <si>
    <t>日射遮蔽/取得</t>
    <rPh sb="0" eb="2">
      <t>ニッシャ</t>
    </rPh>
    <rPh sb="2" eb="4">
      <t>シャヘイ</t>
    </rPh>
    <rPh sb="5" eb="7">
      <t>シュトク</t>
    </rPh>
    <phoneticPr fontId="10"/>
  </si>
  <si>
    <t>■ガラスの日射熱取得率</t>
    <phoneticPr fontId="10"/>
  </si>
  <si>
    <t>ηg</t>
    <phoneticPr fontId="10"/>
  </si>
  <si>
    <t>結合</t>
    <rPh sb="0" eb="2">
      <t>ケツゴウ</t>
    </rPh>
    <phoneticPr fontId="10"/>
  </si>
  <si>
    <t>Low-E複層</t>
    <phoneticPr fontId="10"/>
  </si>
  <si>
    <t>日射遮蔽型</t>
    <rPh sb="0" eb="2">
      <t>ニッシャ</t>
    </rPh>
    <rPh sb="2" eb="4">
      <t>シャヘイ</t>
    </rPh>
    <rPh sb="4" eb="5">
      <t>ガタ</t>
    </rPh>
    <phoneticPr fontId="10"/>
  </si>
  <si>
    <t>日射取得型</t>
    <rPh sb="0" eb="2">
      <t>ニッシャ</t>
    </rPh>
    <rPh sb="2" eb="4">
      <t>シュトク</t>
    </rPh>
    <rPh sb="4" eb="5">
      <t>ガタ</t>
    </rPh>
    <phoneticPr fontId="10"/>
  </si>
  <si>
    <t>WEBサイト
公表項目</t>
    <rPh sb="7" eb="9">
      <t>コウヒョウ</t>
    </rPh>
    <rPh sb="9" eb="11">
      <t>コウモク</t>
    </rPh>
    <phoneticPr fontId="10"/>
  </si>
  <si>
    <t>WEBサイト 公表製品名・製品愛称</t>
    <rPh sb="7" eb="9">
      <t>コウヒョウ</t>
    </rPh>
    <rPh sb="9" eb="12">
      <t>セイヒンメイ</t>
    </rPh>
    <rPh sb="13" eb="17">
      <t>セイヒンアイショウ</t>
    </rPh>
    <phoneticPr fontId="10"/>
  </si>
  <si>
    <t xml:space="preserve">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</si>
</sst>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yyyy/m/d;@"/>
    <numFmt numFmtId="177" formatCode="0.0_);[Red]\(0.0\)"/>
    <numFmt numFmtId="178" formatCode="0.00_);[Red]\(0.00\)"/>
    <numFmt numFmtId="179" formatCode="0.0"/>
    <numFmt numFmtId="180" formatCode="0.0_ "/>
    <numFmt numFmtId="181" formatCode="#"/>
    <numFmt numFmtId="182" formatCode="0.000"/>
    <numFmt numFmtId="183" formatCode="#,##0.0"/>
  </numFmts>
  <fonts count="61"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0"/>
      <color theme="1"/>
      <name val="Meiryo UI"/>
      <family val="3"/>
      <charset val="128"/>
    </font>
    <font>
      <sz val="10"/>
      <name val="Meiryo UI"/>
      <family val="3"/>
      <charset val="128"/>
    </font>
    <font>
      <sz val="14"/>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sz val="14"/>
      <color rgb="FF0070C0"/>
      <name val="Meiryo UI"/>
      <family val="3"/>
      <charset val="128"/>
    </font>
    <font>
      <sz val="8"/>
      <color theme="1"/>
      <name val="Meiryo UI"/>
      <family val="3"/>
      <charset val="128"/>
    </font>
    <font>
      <u/>
      <sz val="11"/>
      <color theme="10"/>
      <name val="ＭＳ Ｐゴシック"/>
      <family val="2"/>
      <charset val="128"/>
      <scheme val="minor"/>
    </font>
    <font>
      <sz val="12"/>
      <color rgb="FF000000"/>
      <name val="Meiryo UI"/>
      <family val="3"/>
      <charset val="128"/>
    </font>
    <font>
      <b/>
      <sz val="20"/>
      <color rgb="FFFF0000"/>
      <name val="Meiryo UI"/>
      <family val="3"/>
      <charset val="128"/>
    </font>
    <font>
      <u/>
      <sz val="12"/>
      <color theme="10"/>
      <name val="ＭＳ Ｐゴシック"/>
      <family val="2"/>
      <charset val="128"/>
      <scheme val="minor"/>
    </font>
    <font>
      <sz val="20"/>
      <color rgb="FFFF0000"/>
      <name val="Meiryo UI"/>
      <family val="3"/>
      <charset val="128"/>
    </font>
    <font>
      <sz val="12"/>
      <color rgb="FFFF0000"/>
      <name val="Meiryo UI"/>
      <family val="3"/>
      <charset val="128"/>
    </font>
    <font>
      <sz val="16"/>
      <color theme="1"/>
      <name val="Meiryo UI"/>
      <family val="3"/>
      <charset val="128"/>
    </font>
    <font>
      <u/>
      <sz val="12"/>
      <color theme="10"/>
      <name val="Meiryo UI"/>
      <family val="3"/>
      <charset val="128"/>
    </font>
    <font>
      <b/>
      <sz val="16"/>
      <name val="Meiryo UI"/>
      <family val="3"/>
      <charset val="128"/>
    </font>
    <font>
      <b/>
      <sz val="16"/>
      <color theme="1"/>
      <name val="Meiryo UI"/>
      <family val="3"/>
      <charset val="128"/>
    </font>
    <font>
      <sz val="16"/>
      <name val="Meiryo UI"/>
      <family val="3"/>
      <charset val="128"/>
    </font>
    <font>
      <b/>
      <sz val="16"/>
      <color rgb="FFFF0000"/>
      <name val="Meiryo UI"/>
      <family val="3"/>
      <charset val="128"/>
    </font>
    <font>
      <sz val="8"/>
      <name val="Meiryo UI"/>
      <family val="3"/>
      <charset val="128"/>
    </font>
  </fonts>
  <fills count="4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bgColor indexed="64"/>
      </patternFill>
    </fill>
    <fill>
      <patternFill patternType="solid">
        <fgColor theme="5" tint="0.59999389629810485"/>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right/>
      <top/>
      <bottom style="medium">
        <color indexed="64"/>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indexed="64"/>
      </left>
      <right/>
      <top/>
      <bottom style="medium">
        <color indexed="64"/>
      </bottom>
      <diagonal/>
    </border>
    <border>
      <left style="medium">
        <color indexed="64"/>
      </left>
      <right/>
      <top/>
      <bottom/>
      <diagonal/>
    </border>
    <border>
      <left style="thin">
        <color auto="1"/>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34">
    <xf numFmtId="0" fontId="0" fillId="0" borderId="0">
      <alignment vertical="center"/>
    </xf>
    <xf numFmtId="38" fontId="9" fillId="0" borderId="0" applyFont="0" applyFill="0" applyBorder="0" applyAlignment="0" applyProtection="0">
      <alignment vertical="center"/>
    </xf>
    <xf numFmtId="0" fontId="13" fillId="0" borderId="0">
      <alignment vertical="center"/>
    </xf>
    <xf numFmtId="0" fontId="14" fillId="0" borderId="0"/>
    <xf numFmtId="0" fontId="15" fillId="0" borderId="0" applyNumberFormat="0" applyFill="0" applyBorder="0" applyAlignment="0" applyProtection="0">
      <alignment vertical="top"/>
      <protection locked="0"/>
    </xf>
    <xf numFmtId="0" fontId="13" fillId="0" borderId="0">
      <alignment vertical="center"/>
    </xf>
    <xf numFmtId="9" fontId="13"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10" borderId="13" applyNumberFormat="0" applyAlignment="0" applyProtection="0">
      <alignment vertical="center"/>
    </xf>
    <xf numFmtId="0" fontId="20" fillId="7" borderId="0" applyNumberFormat="0" applyBorder="0" applyAlignment="0" applyProtection="0">
      <alignment vertical="center"/>
    </xf>
    <xf numFmtId="9" fontId="6" fillId="0" borderId="0" applyFont="0" applyFill="0" applyBorder="0" applyAlignment="0" applyProtection="0">
      <alignment vertical="center"/>
    </xf>
    <xf numFmtId="0" fontId="17" fillId="11" borderId="14" applyNumberFormat="0" applyFont="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9" borderId="10" applyNumberFormat="0" applyAlignment="0" applyProtection="0">
      <alignment vertical="center"/>
    </xf>
    <xf numFmtId="0" fontId="2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9" borderId="11" applyNumberFormat="0" applyAlignment="0" applyProtection="0">
      <alignment vertical="center"/>
    </xf>
    <xf numFmtId="0" fontId="30" fillId="0" borderId="0" applyNumberFormat="0" applyFill="0" applyBorder="0" applyAlignment="0" applyProtection="0">
      <alignment vertical="center"/>
    </xf>
    <xf numFmtId="6" fontId="31" fillId="0" borderId="0" applyFont="0" applyFill="0" applyBorder="0" applyAlignment="0" applyProtection="0"/>
    <xf numFmtId="0" fontId="32" fillId="8" borderId="10" applyNumberFormat="0" applyAlignment="0" applyProtection="0">
      <alignment vertical="center"/>
    </xf>
    <xf numFmtId="0" fontId="6" fillId="0" borderId="0">
      <alignment vertical="center"/>
    </xf>
    <xf numFmtId="0" fontId="17" fillId="0" borderId="0">
      <alignment vertical="center"/>
    </xf>
    <xf numFmtId="0" fontId="14" fillId="0" borderId="0"/>
    <xf numFmtId="0" fontId="17" fillId="0" borderId="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6" fillId="0" borderId="0">
      <alignment vertical="center"/>
    </xf>
    <xf numFmtId="0" fontId="14" fillId="0" borderId="0"/>
    <xf numFmtId="0" fontId="6" fillId="0" borderId="0">
      <alignment vertical="center"/>
    </xf>
    <xf numFmtId="0" fontId="6" fillId="0" borderId="0">
      <alignment vertical="center"/>
    </xf>
    <xf numFmtId="0" fontId="33" fillId="5"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cellStyleXfs>
  <cellXfs count="268">
    <xf numFmtId="0" fontId="0" fillId="0" borderId="0" xfId="0">
      <alignment vertical="center"/>
    </xf>
    <xf numFmtId="0" fontId="12" fillId="0" borderId="0" xfId="0" applyFont="1">
      <alignment vertical="center"/>
    </xf>
    <xf numFmtId="177" fontId="12" fillId="0" borderId="0" xfId="0" applyNumberFormat="1" applyFont="1" applyAlignment="1">
      <alignment horizontal="center" vertical="center"/>
    </xf>
    <xf numFmtId="178" fontId="12" fillId="0" borderId="0" xfId="0" applyNumberFormat="1" applyFont="1" applyAlignment="1">
      <alignment horizontal="center" vertical="center"/>
    </xf>
    <xf numFmtId="0" fontId="34" fillId="0" borderId="0" xfId="0" applyFont="1">
      <alignment vertical="center"/>
    </xf>
    <xf numFmtId="180" fontId="34" fillId="0" borderId="0" xfId="0" applyNumberFormat="1" applyFont="1">
      <alignment vertical="center"/>
    </xf>
    <xf numFmtId="0" fontId="34" fillId="0" borderId="0" xfId="0" applyFont="1" applyAlignment="1">
      <alignment horizontal="center" vertical="center"/>
    </xf>
    <xf numFmtId="177" fontId="34" fillId="0" borderId="0" xfId="0" applyNumberFormat="1" applyFont="1">
      <alignment vertical="center"/>
    </xf>
    <xf numFmtId="178" fontId="34" fillId="0" borderId="0" xfId="0" applyNumberFormat="1" applyFont="1">
      <alignment vertical="center"/>
    </xf>
    <xf numFmtId="0" fontId="39" fillId="0" borderId="0" xfId="0" applyFont="1">
      <alignment vertical="center"/>
    </xf>
    <xf numFmtId="179" fontId="40" fillId="0" borderId="0" xfId="0" applyNumberFormat="1" applyFont="1">
      <alignment vertical="center"/>
    </xf>
    <xf numFmtId="0" fontId="40" fillId="0" borderId="0" xfId="0" applyFont="1">
      <alignment vertical="center"/>
    </xf>
    <xf numFmtId="0" fontId="12" fillId="0" borderId="0" xfId="0" applyFont="1" applyAlignment="1">
      <alignment horizontal="center" vertical="center"/>
    </xf>
    <xf numFmtId="0" fontId="34" fillId="42" borderId="1" xfId="0" applyFont="1" applyFill="1" applyBorder="1" applyAlignment="1">
      <alignment horizontal="center" vertical="center"/>
    </xf>
    <xf numFmtId="0" fontId="34" fillId="2" borderId="24" xfId="0" applyFont="1" applyFill="1" applyBorder="1" applyAlignment="1">
      <alignment horizontal="center" vertical="center"/>
    </xf>
    <xf numFmtId="0" fontId="41" fillId="2" borderId="24" xfId="0" applyFont="1" applyFill="1" applyBorder="1" applyAlignment="1">
      <alignment horizontal="center" vertical="center"/>
    </xf>
    <xf numFmtId="177" fontId="41" fillId="2" borderId="24" xfId="0" applyNumberFormat="1" applyFont="1" applyFill="1" applyBorder="1" applyAlignment="1">
      <alignment horizontal="center" vertical="center"/>
    </xf>
    <xf numFmtId="0" fontId="41" fillId="39" borderId="1" xfId="0" applyFont="1" applyFill="1" applyBorder="1" applyAlignment="1">
      <alignment horizontal="center" vertical="center"/>
    </xf>
    <xf numFmtId="0" fontId="41" fillId="38" borderId="24" xfId="0" applyFont="1" applyFill="1" applyBorder="1" applyAlignment="1">
      <alignment horizontal="center" vertical="center"/>
    </xf>
    <xf numFmtId="0" fontId="41" fillId="4" borderId="1" xfId="0" applyFont="1" applyFill="1" applyBorder="1" applyAlignment="1">
      <alignment horizontal="center" vertical="center"/>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79" fontId="41" fillId="2" borderId="1" xfId="1" applyNumberFormat="1" applyFont="1" applyFill="1" applyBorder="1" applyAlignment="1" applyProtection="1">
      <alignment horizontal="center" vertical="center"/>
    </xf>
    <xf numFmtId="0" fontId="41" fillId="2" borderId="1" xfId="0" applyFont="1" applyFill="1" applyBorder="1" applyAlignment="1">
      <alignment horizontal="center" vertical="center"/>
    </xf>
    <xf numFmtId="0" fontId="41" fillId="39" borderId="35" xfId="0" applyFont="1" applyFill="1" applyBorder="1" applyAlignment="1">
      <alignment horizontal="center" vertical="center"/>
    </xf>
    <xf numFmtId="0" fontId="34" fillId="39" borderId="1" xfId="0" applyFont="1" applyFill="1" applyBorder="1" applyAlignment="1">
      <alignment horizontal="center" vertical="center"/>
    </xf>
    <xf numFmtId="0" fontId="34" fillId="39" borderId="2" xfId="0" applyFont="1" applyFill="1" applyBorder="1" applyAlignment="1">
      <alignment horizontal="center" vertical="center"/>
    </xf>
    <xf numFmtId="0" fontId="41" fillId="38" borderId="36" xfId="0" applyFont="1" applyFill="1" applyBorder="1" applyAlignment="1">
      <alignment horizontal="center" vertical="center"/>
    </xf>
    <xf numFmtId="0" fontId="45" fillId="2" borderId="24" xfId="0" applyFont="1" applyFill="1" applyBorder="1" applyAlignment="1">
      <alignment horizontal="center" vertical="center"/>
    </xf>
    <xf numFmtId="0" fontId="41" fillId="44" borderId="24" xfId="0" applyFont="1" applyFill="1" applyBorder="1" applyAlignment="1">
      <alignment horizontal="center" vertical="center"/>
    </xf>
    <xf numFmtId="0" fontId="34" fillId="4" borderId="2" xfId="1" applyNumberFormat="1" applyFont="1" applyFill="1" applyBorder="1" applyAlignment="1" applyProtection="1">
      <alignment horizontal="center" vertical="center"/>
    </xf>
    <xf numFmtId="49" fontId="41" fillId="4" borderId="1" xfId="0" applyNumberFormat="1" applyFont="1" applyFill="1" applyBorder="1" applyAlignment="1">
      <alignment horizontal="center" vertical="center"/>
    </xf>
    <xf numFmtId="14" fontId="35" fillId="0" borderId="0" xfId="0" applyNumberFormat="1" applyFont="1" applyAlignment="1">
      <alignment vertical="center" wrapText="1"/>
    </xf>
    <xf numFmtId="14" fontId="34" fillId="0" borderId="0" xfId="0" applyNumberFormat="1" applyFont="1">
      <alignment vertical="center"/>
    </xf>
    <xf numFmtId="0" fontId="35" fillId="3" borderId="16" xfId="129" applyFont="1" applyFill="1" applyBorder="1" applyAlignment="1">
      <alignment horizontal="center" vertical="center"/>
    </xf>
    <xf numFmtId="0" fontId="37" fillId="0" borderId="0" xfId="0" applyFont="1" applyAlignment="1">
      <alignment horizontal="center" vertical="center" wrapText="1"/>
    </xf>
    <xf numFmtId="14" fontId="35" fillId="0" borderId="0" xfId="0" applyNumberFormat="1" applyFont="1">
      <alignment vertical="center"/>
    </xf>
    <xf numFmtId="0" fontId="43" fillId="38" borderId="1" xfId="129" applyFont="1" applyFill="1" applyBorder="1" applyAlignment="1">
      <alignment horizontal="center" vertical="center"/>
    </xf>
    <xf numFmtId="0" fontId="35" fillId="3" borderId="18" xfId="129" applyFont="1" applyFill="1" applyBorder="1" applyAlignment="1">
      <alignment horizontal="center" vertical="center"/>
    </xf>
    <xf numFmtId="176" fontId="38" fillId="0" borderId="0" xfId="0" applyNumberFormat="1" applyFont="1" applyAlignment="1">
      <alignment horizontal="left" vertical="center"/>
    </xf>
    <xf numFmtId="0" fontId="43" fillId="39" borderId="1" xfId="129" applyFont="1" applyFill="1" applyBorder="1" applyAlignment="1">
      <alignment horizontal="center" vertical="center"/>
    </xf>
    <xf numFmtId="0" fontId="35" fillId="3" borderId="23" xfId="129" applyFont="1" applyFill="1" applyBorder="1" applyAlignment="1">
      <alignment horizontal="center" vertical="center" wrapText="1"/>
    </xf>
    <xf numFmtId="0" fontId="35" fillId="0" borderId="0" xfId="0" applyFont="1" applyAlignment="1">
      <alignment horizontal="left" vertical="top" wrapText="1"/>
    </xf>
    <xf numFmtId="0" fontId="35" fillId="0" borderId="0" xfId="0" applyFont="1" applyAlignment="1">
      <alignment horizontal="left" vertical="center" wrapText="1"/>
    </xf>
    <xf numFmtId="177" fontId="35" fillId="0" borderId="0" xfId="0" applyNumberFormat="1" applyFont="1" applyAlignment="1">
      <alignment horizontal="left" vertical="center" wrapText="1"/>
    </xf>
    <xf numFmtId="178" fontId="35" fillId="0" borderId="0" xfId="0" applyNumberFormat="1" applyFont="1" applyAlignment="1">
      <alignment horizontal="left" vertical="center" wrapText="1"/>
    </xf>
    <xf numFmtId="0" fontId="41" fillId="0" borderId="0" xfId="0" applyFont="1" applyAlignment="1">
      <alignment horizontal="center" vertical="center"/>
    </xf>
    <xf numFmtId="0" fontId="37" fillId="0" borderId="0" xfId="0" applyFont="1" applyAlignment="1">
      <alignment horizontal="center" vertical="center"/>
    </xf>
    <xf numFmtId="0" fontId="45" fillId="0" borderId="0" xfId="0" applyFont="1" applyAlignment="1">
      <alignment horizontal="center" vertical="center"/>
    </xf>
    <xf numFmtId="177" fontId="41" fillId="0" borderId="0" xfId="0" applyNumberFormat="1" applyFont="1" applyAlignment="1">
      <alignment horizontal="center" vertical="center"/>
    </xf>
    <xf numFmtId="178" fontId="41" fillId="0" borderId="0" xfId="0" applyNumberFormat="1" applyFont="1" applyAlignment="1">
      <alignment horizontal="center" vertical="center" wrapText="1"/>
    </xf>
    <xf numFmtId="0" fontId="11" fillId="0" borderId="0" xfId="0" applyFont="1" applyAlignment="1">
      <alignment horizontal="center" vertical="center"/>
    </xf>
    <xf numFmtId="0" fontId="34" fillId="37" borderId="16" xfId="129" applyFont="1" applyFill="1" applyBorder="1" applyAlignment="1">
      <alignment horizontal="center" vertical="center"/>
    </xf>
    <xf numFmtId="0" fontId="34" fillId="42" borderId="17" xfId="0" applyFont="1" applyFill="1" applyBorder="1" applyAlignment="1">
      <alignment horizontal="center" vertical="center"/>
    </xf>
    <xf numFmtId="0" fontId="41" fillId="42" borderId="17" xfId="0" applyFont="1" applyFill="1" applyBorder="1" applyAlignment="1">
      <alignment horizontal="center" vertical="center"/>
    </xf>
    <xf numFmtId="0" fontId="41" fillId="39" borderId="17" xfId="0" applyFont="1" applyFill="1" applyBorder="1" applyAlignment="1">
      <alignment horizontal="center" vertical="center"/>
    </xf>
    <xf numFmtId="0" fontId="34" fillId="37" borderId="18" xfId="129" applyFont="1" applyFill="1" applyBorder="1" applyAlignment="1">
      <alignment horizontal="center" vertical="center" wrapText="1"/>
    </xf>
    <xf numFmtId="0" fontId="34" fillId="37" borderId="23" xfId="129" applyFont="1" applyFill="1" applyBorder="1" applyAlignment="1">
      <alignment horizontal="center" vertical="center"/>
    </xf>
    <xf numFmtId="0" fontId="39" fillId="36" borderId="1" xfId="130" applyFont="1" applyFill="1" applyBorder="1" applyAlignment="1">
      <alignment horizontal="center" vertical="center"/>
    </xf>
    <xf numFmtId="0" fontId="39" fillId="36" borderId="1" xfId="130" applyFont="1" applyFill="1" applyBorder="1" applyAlignment="1">
      <alignment horizontal="center" vertical="center" wrapText="1"/>
    </xf>
    <xf numFmtId="0" fontId="39" fillId="0" borderId="1" xfId="130" applyFont="1" applyBorder="1" applyAlignment="1">
      <alignment horizontal="center" vertical="center" wrapText="1"/>
    </xf>
    <xf numFmtId="0" fontId="41" fillId="0" borderId="1" xfId="0" applyFont="1" applyBorder="1" applyAlignment="1">
      <alignment horizontal="center" vertical="center"/>
    </xf>
    <xf numFmtId="0" fontId="39" fillId="0" borderId="0" xfId="129" applyFont="1" applyAlignment="1">
      <alignment horizontal="center" vertical="center"/>
    </xf>
    <xf numFmtId="0" fontId="39" fillId="0" borderId="0" xfId="0" applyFont="1" applyAlignment="1">
      <alignment horizontal="center" vertical="center"/>
    </xf>
    <xf numFmtId="0" fontId="45" fillId="46" borderId="0" xfId="0" applyFont="1" applyFill="1">
      <alignment vertical="center"/>
    </xf>
    <xf numFmtId="0" fontId="37" fillId="0" borderId="2" xfId="129" applyFont="1" applyBorder="1" applyAlignment="1">
      <alignment horizontal="center" vertical="center" wrapText="1" shrinkToFit="1"/>
    </xf>
    <xf numFmtId="0" fontId="41" fillId="4" borderId="2" xfId="1" applyNumberFormat="1" applyFont="1" applyFill="1" applyBorder="1" applyAlignment="1" applyProtection="1">
      <alignment horizontal="center" vertical="center"/>
    </xf>
    <xf numFmtId="0" fontId="41" fillId="4" borderId="1" xfId="1" applyNumberFormat="1" applyFont="1" applyFill="1" applyBorder="1" applyAlignment="1" applyProtection="1">
      <alignment horizontal="center" vertical="center"/>
    </xf>
    <xf numFmtId="0" fontId="41" fillId="0" borderId="1" xfId="1" applyNumberFormat="1" applyFont="1" applyFill="1" applyBorder="1" applyAlignment="1" applyProtection="1">
      <alignment horizontal="center" vertical="center"/>
    </xf>
    <xf numFmtId="0" fontId="39" fillId="0" borderId="1" xfId="130" applyFont="1" applyBorder="1" applyAlignment="1">
      <alignment horizontal="center" vertical="center"/>
    </xf>
    <xf numFmtId="0" fontId="39" fillId="43" borderId="0" xfId="0" applyFont="1" applyFill="1" applyAlignment="1">
      <alignment horizontal="center" vertical="center" wrapText="1"/>
    </xf>
    <xf numFmtId="0" fontId="39" fillId="43" borderId="0" xfId="129" applyFont="1" applyFill="1" applyAlignment="1">
      <alignment horizontal="center" vertical="center" wrapText="1"/>
    </xf>
    <xf numFmtId="0" fontId="41" fillId="0" borderId="2" xfId="1" applyNumberFormat="1" applyFont="1" applyFill="1" applyBorder="1" applyAlignment="1" applyProtection="1">
      <alignment horizontal="center" vertical="center"/>
    </xf>
    <xf numFmtId="49" fontId="41" fillId="0" borderId="1" xfId="1" applyNumberFormat="1" applyFont="1" applyFill="1" applyBorder="1" applyAlignment="1" applyProtection="1">
      <alignment horizontal="center" vertical="center"/>
    </xf>
    <xf numFmtId="0" fontId="34" fillId="0" borderId="2" xfId="1" applyNumberFormat="1" applyFont="1" applyFill="1" applyBorder="1" applyAlignment="1" applyProtection="1">
      <alignment horizontal="center" vertical="center"/>
    </xf>
    <xf numFmtId="179" fontId="40" fillId="0" borderId="0" xfId="0" applyNumberFormat="1" applyFont="1" applyAlignment="1">
      <alignment horizontal="center" vertical="center"/>
    </xf>
    <xf numFmtId="0" fontId="34" fillId="4" borderId="1" xfId="1" applyNumberFormat="1" applyFont="1" applyFill="1" applyBorder="1" applyAlignment="1" applyProtection="1">
      <alignment horizontal="center" vertical="center"/>
    </xf>
    <xf numFmtId="14" fontId="43" fillId="0" borderId="1" xfId="73" applyNumberFormat="1" applyFont="1" applyBorder="1" applyAlignment="1">
      <alignment horizontal="center" vertical="center"/>
    </xf>
    <xf numFmtId="49" fontId="41" fillId="4" borderId="1" xfId="0" quotePrefix="1" applyNumberFormat="1" applyFont="1" applyFill="1" applyBorder="1" applyAlignment="1">
      <alignment horizontal="center" vertical="center"/>
    </xf>
    <xf numFmtId="0" fontId="39" fillId="0" borderId="0" xfId="0" applyFont="1" applyAlignment="1">
      <alignment horizontal="centerContinuous" vertical="center" wrapText="1"/>
    </xf>
    <xf numFmtId="0" fontId="47" fillId="0" borderId="0" xfId="129" applyFont="1">
      <alignment vertical="center"/>
    </xf>
    <xf numFmtId="0" fontId="47" fillId="0" borderId="0" xfId="129" applyFont="1" applyAlignment="1">
      <alignment horizontal="right" vertical="center"/>
    </xf>
    <xf numFmtId="0" fontId="34" fillId="4" borderId="18" xfId="1" applyNumberFormat="1" applyFont="1" applyFill="1" applyBorder="1" applyAlignment="1" applyProtection="1">
      <alignment horizontal="center" vertical="center"/>
    </xf>
    <xf numFmtId="0" fontId="41" fillId="0" borderId="42" xfId="0" applyFont="1" applyBorder="1" applyAlignment="1">
      <alignment horizontal="center" vertical="center"/>
    </xf>
    <xf numFmtId="0" fontId="34" fillId="0" borderId="42" xfId="0" applyFont="1" applyBorder="1" applyAlignment="1">
      <alignment horizontal="center" vertical="center"/>
    </xf>
    <xf numFmtId="0" fontId="41" fillId="0" borderId="41" xfId="0" applyFont="1" applyBorder="1" applyAlignment="1">
      <alignment horizontal="center" vertical="center"/>
    </xf>
    <xf numFmtId="0" fontId="41" fillId="0" borderId="38" xfId="0" applyFont="1" applyBorder="1" applyAlignment="1">
      <alignment horizontal="center" vertical="center"/>
    </xf>
    <xf numFmtId="0" fontId="12" fillId="44" borderId="0" xfId="0" applyFont="1" applyFill="1">
      <alignment vertical="center"/>
    </xf>
    <xf numFmtId="0" fontId="39" fillId="45" borderId="0" xfId="0" applyFont="1" applyFill="1" applyAlignment="1">
      <alignment horizontal="center" vertical="center" wrapText="1"/>
    </xf>
    <xf numFmtId="0" fontId="34" fillId="0" borderId="18" xfId="1" applyNumberFormat="1" applyFont="1" applyFill="1" applyBorder="1" applyAlignment="1" applyProtection="1">
      <alignment horizontal="center" vertical="center"/>
    </xf>
    <xf numFmtId="0" fontId="34" fillId="0" borderId="40" xfId="1" applyNumberFormat="1" applyFont="1" applyFill="1" applyBorder="1" applyAlignment="1" applyProtection="1">
      <alignment horizontal="center" vertical="center"/>
    </xf>
    <xf numFmtId="0" fontId="34" fillId="4" borderId="40" xfId="1" applyNumberFormat="1" applyFont="1" applyFill="1" applyBorder="1" applyAlignment="1" applyProtection="1">
      <alignment horizontal="center" vertical="center"/>
    </xf>
    <xf numFmtId="0" fontId="39" fillId="4" borderId="1" xfId="130" applyFont="1" applyFill="1" applyBorder="1" applyAlignment="1">
      <alignment horizontal="center" vertical="center"/>
    </xf>
    <xf numFmtId="0" fontId="39" fillId="4" borderId="1" xfId="130" applyFont="1" applyFill="1" applyBorder="1" applyAlignment="1">
      <alignment horizontal="center" vertical="center" wrapText="1"/>
    </xf>
    <xf numFmtId="179" fontId="40" fillId="4" borderId="0" xfId="0" applyNumberFormat="1" applyFont="1" applyFill="1">
      <alignment vertical="center"/>
    </xf>
    <xf numFmtId="0" fontId="40" fillId="4" borderId="0" xfId="0" applyFont="1" applyFill="1">
      <alignment vertical="center"/>
    </xf>
    <xf numFmtId="0" fontId="40" fillId="4" borderId="0" xfId="0" applyFont="1" applyFill="1" applyAlignment="1">
      <alignment horizontal="center" vertical="center"/>
    </xf>
    <xf numFmtId="0" fontId="12" fillId="0" borderId="1" xfId="0" applyFont="1" applyBorder="1">
      <alignment vertical="center"/>
    </xf>
    <xf numFmtId="0" fontId="12" fillId="0" borderId="1" xfId="131" applyFont="1" applyBorder="1" applyAlignment="1">
      <alignment horizontal="center" vertical="center"/>
    </xf>
    <xf numFmtId="0" fontId="55" fillId="0" borderId="1" xfId="133" applyFont="1" applyFill="1" applyBorder="1" applyAlignment="1" applyProtection="1">
      <alignment vertical="center" wrapText="1"/>
    </xf>
    <xf numFmtId="0" fontId="12" fillId="0" borderId="1" xfId="131" applyFont="1" applyBorder="1">
      <alignment vertical="center"/>
    </xf>
    <xf numFmtId="0" fontId="12" fillId="0" borderId="0" xfId="131" applyFont="1">
      <alignment vertical="center"/>
    </xf>
    <xf numFmtId="0" fontId="41" fillId="44" borderId="1" xfId="1" applyNumberFormat="1" applyFont="1" applyFill="1" applyBorder="1" applyAlignment="1" applyProtection="1">
      <alignment horizontal="center" vertical="center"/>
    </xf>
    <xf numFmtId="0" fontId="12" fillId="2" borderId="1" xfId="0" applyFont="1" applyFill="1" applyBorder="1">
      <alignment vertical="center"/>
    </xf>
    <xf numFmtId="0" fontId="53" fillId="0" borderId="0" xfId="0" applyFont="1">
      <alignment vertical="center"/>
    </xf>
    <xf numFmtId="0" fontId="12" fillId="3" borderId="0" xfId="0" applyFont="1" applyFill="1">
      <alignment vertical="center"/>
    </xf>
    <xf numFmtId="0" fontId="12" fillId="2" borderId="0" xfId="0" applyFont="1" applyFill="1">
      <alignment vertical="center"/>
    </xf>
    <xf numFmtId="0" fontId="12" fillId="0" borderId="2" xfId="0" applyFont="1" applyBorder="1">
      <alignment vertical="center"/>
    </xf>
    <xf numFmtId="0" fontId="12" fillId="2" borderId="2" xfId="0" applyFont="1" applyFill="1" applyBorder="1">
      <alignment vertical="center"/>
    </xf>
    <xf numFmtId="0" fontId="12" fillId="2" borderId="1" xfId="0" applyFont="1" applyFill="1" applyBorder="1" applyAlignment="1">
      <alignment vertical="center" wrapText="1"/>
    </xf>
    <xf numFmtId="0" fontId="12" fillId="0" borderId="1" xfId="0" applyFont="1" applyBorder="1" applyAlignment="1">
      <alignment horizontal="center" vertical="center"/>
    </xf>
    <xf numFmtId="182" fontId="12" fillId="0" borderId="1" xfId="0" applyNumberFormat="1" applyFont="1" applyBorder="1" applyAlignment="1">
      <alignment horizontal="center" vertical="center"/>
    </xf>
    <xf numFmtId="0" fontId="41" fillId="44" borderId="1" xfId="1" applyNumberFormat="1" applyFont="1" applyFill="1" applyBorder="1" applyAlignment="1" applyProtection="1">
      <alignment horizontal="center" vertical="center" wrapText="1"/>
    </xf>
    <xf numFmtId="0" fontId="12" fillId="47" borderId="0" xfId="0" applyFont="1" applyFill="1">
      <alignment vertical="center"/>
    </xf>
    <xf numFmtId="0" fontId="12" fillId="47" borderId="0" xfId="0" applyFont="1" applyFill="1" applyAlignment="1">
      <alignment horizontal="center" vertical="center"/>
    </xf>
    <xf numFmtId="0" fontId="12" fillId="0" borderId="1" xfId="0" applyFont="1" applyBorder="1" applyAlignment="1">
      <alignment horizontal="left" vertical="center"/>
    </xf>
    <xf numFmtId="0" fontId="41" fillId="44" borderId="1" xfId="1" applyNumberFormat="1" applyFont="1" applyFill="1" applyBorder="1" applyAlignment="1" applyProtection="1">
      <alignment horizontal="centerContinuous" vertical="center" wrapText="1"/>
    </xf>
    <xf numFmtId="0" fontId="12"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27" xfId="0" applyFont="1" applyBorder="1" applyAlignment="1">
      <alignment horizontal="center" vertical="center"/>
    </xf>
    <xf numFmtId="0" fontId="12" fillId="2" borderId="4" xfId="0" applyFont="1" applyFill="1" applyBorder="1" applyAlignment="1">
      <alignment horizontal="center" vertical="center"/>
    </xf>
    <xf numFmtId="0" fontId="41" fillId="44" borderId="3" xfId="1" applyNumberFormat="1" applyFont="1" applyFill="1" applyBorder="1" applyAlignment="1" applyProtection="1">
      <alignment horizontal="center" vertical="center" wrapText="1"/>
    </xf>
    <xf numFmtId="0" fontId="41" fillId="44" borderId="3" xfId="1" applyNumberFormat="1" applyFont="1" applyFill="1" applyBorder="1" applyAlignment="1" applyProtection="1">
      <alignment horizontal="center" vertical="center"/>
    </xf>
    <xf numFmtId="183" fontId="41" fillId="0" borderId="1" xfId="1" applyNumberFormat="1" applyFont="1" applyFill="1" applyBorder="1" applyAlignment="1" applyProtection="1">
      <alignment horizontal="center" vertical="center"/>
      <protection locked="0"/>
    </xf>
    <xf numFmtId="0" fontId="42" fillId="0" borderId="48" xfId="129" applyFont="1" applyBorder="1">
      <alignment vertical="center"/>
    </xf>
    <xf numFmtId="0" fontId="42" fillId="0" borderId="0" xfId="129" applyFont="1">
      <alignment vertical="center"/>
    </xf>
    <xf numFmtId="0" fontId="42" fillId="0" borderId="0" xfId="129" applyFont="1" applyAlignment="1">
      <alignment horizontal="center" vertical="center"/>
    </xf>
    <xf numFmtId="0" fontId="56" fillId="42" borderId="2" xfId="129" applyFont="1" applyFill="1" applyBorder="1">
      <alignment vertical="center"/>
    </xf>
    <xf numFmtId="0" fontId="56" fillId="42" borderId="26" xfId="129" applyFont="1" applyFill="1" applyBorder="1">
      <alignment vertical="center"/>
    </xf>
    <xf numFmtId="0" fontId="56" fillId="42" borderId="1" xfId="129" applyFont="1" applyFill="1" applyBorder="1" applyAlignment="1">
      <alignment horizontal="left" vertical="center" wrapText="1" shrinkToFit="1"/>
    </xf>
    <xf numFmtId="0" fontId="54" fillId="0" borderId="0" xfId="0" applyFont="1">
      <alignment vertical="center"/>
    </xf>
    <xf numFmtId="0" fontId="57" fillId="42" borderId="2" xfId="129" applyFont="1" applyFill="1" applyBorder="1">
      <alignment vertical="center"/>
    </xf>
    <xf numFmtId="0" fontId="57" fillId="42" borderId="26" xfId="129" applyFont="1" applyFill="1" applyBorder="1">
      <alignment vertical="center"/>
    </xf>
    <xf numFmtId="0" fontId="57" fillId="42" borderId="1" xfId="129" applyFont="1" applyFill="1" applyBorder="1" applyAlignment="1">
      <alignment horizontal="left" vertical="center"/>
    </xf>
    <xf numFmtId="0" fontId="54" fillId="0" borderId="0" xfId="129" applyFont="1" applyAlignment="1">
      <alignment horizontal="left" vertical="center"/>
    </xf>
    <xf numFmtId="0" fontId="34" fillId="42" borderId="16" xfId="0" applyFont="1" applyFill="1" applyBorder="1" applyAlignment="1">
      <alignment horizontal="center" vertical="center"/>
    </xf>
    <xf numFmtId="0" fontId="34" fillId="42" borderId="34" xfId="0" applyFont="1" applyFill="1" applyBorder="1" applyAlignment="1">
      <alignment horizontal="center" vertical="center"/>
    </xf>
    <xf numFmtId="0" fontId="34" fillId="39" borderId="17" xfId="0" applyFont="1" applyFill="1" applyBorder="1" applyAlignment="1">
      <alignment horizontal="center" vertical="center"/>
    </xf>
    <xf numFmtId="0" fontId="34" fillId="42" borderId="18" xfId="0" applyFont="1" applyFill="1" applyBorder="1" applyAlignment="1">
      <alignment horizontal="center" vertical="center" wrapText="1"/>
    </xf>
    <xf numFmtId="0" fontId="34" fillId="42" borderId="2" xfId="0" applyFont="1" applyFill="1" applyBorder="1" applyAlignment="1">
      <alignment horizontal="center" vertical="center"/>
    </xf>
    <xf numFmtId="0" fontId="41" fillId="44" borderId="1" xfId="0" applyFont="1" applyFill="1" applyBorder="1" applyAlignment="1">
      <alignment horizontal="center" vertical="center"/>
    </xf>
    <xf numFmtId="0" fontId="41" fillId="44" borderId="27" xfId="0" applyFont="1" applyFill="1" applyBorder="1" applyAlignment="1">
      <alignment horizontal="center" vertical="center"/>
    </xf>
    <xf numFmtId="0" fontId="41" fillId="44" borderId="5" xfId="0" applyFont="1" applyFill="1" applyBorder="1" applyAlignment="1">
      <alignment horizontal="center" vertical="center"/>
    </xf>
    <xf numFmtId="0" fontId="41" fillId="42" borderId="5" xfId="0" applyFont="1" applyFill="1" applyBorder="1" applyAlignment="1">
      <alignment horizontal="center" vertical="center" wrapText="1"/>
    </xf>
    <xf numFmtId="0" fontId="41" fillId="42" borderId="5" xfId="0" applyFont="1" applyFill="1" applyBorder="1" applyAlignment="1">
      <alignment horizontal="center" vertical="center"/>
    </xf>
    <xf numFmtId="0" fontId="41" fillId="42" borderId="4" xfId="0" applyFont="1" applyFill="1" applyBorder="1" applyAlignment="1">
      <alignment horizontal="center" vertical="center" wrapText="1"/>
    </xf>
    <xf numFmtId="0" fontId="41" fillId="42" borderId="37" xfId="0" applyFont="1" applyFill="1" applyBorder="1" applyAlignment="1">
      <alignment horizontal="center" vertical="center" wrapText="1"/>
    </xf>
    <xf numFmtId="0" fontId="41" fillId="42" borderId="49" xfId="0" applyFont="1" applyFill="1" applyBorder="1" applyAlignment="1">
      <alignment horizontal="center" vertical="center" wrapText="1"/>
    </xf>
    <xf numFmtId="0" fontId="41" fillId="42" borderId="6" xfId="0" applyFont="1" applyFill="1" applyBorder="1" applyAlignment="1">
      <alignment horizontal="center" vertical="center" wrapText="1"/>
    </xf>
    <xf numFmtId="0" fontId="41" fillId="39" borderId="5" xfId="0" applyFont="1" applyFill="1" applyBorder="1" applyAlignment="1">
      <alignment horizontal="center" vertical="center" wrapText="1"/>
    </xf>
    <xf numFmtId="0" fontId="60" fillId="42" borderId="5" xfId="0" applyFont="1" applyFill="1" applyBorder="1" applyAlignment="1">
      <alignment horizontal="center" vertical="center" wrapText="1"/>
    </xf>
    <xf numFmtId="0" fontId="39" fillId="0" borderId="0" xfId="0" applyFont="1" applyAlignment="1">
      <alignment horizontal="center"/>
    </xf>
    <xf numFmtId="0" fontId="41" fillId="42" borderId="3" xfId="0" applyFont="1" applyFill="1" applyBorder="1">
      <alignment vertical="center"/>
    </xf>
    <xf numFmtId="0" fontId="41" fillId="42" borderId="5" xfId="0" applyFont="1" applyFill="1" applyBorder="1">
      <alignment vertical="center"/>
    </xf>
    <xf numFmtId="0" fontId="45" fillId="42" borderId="3" xfId="0" applyFont="1" applyFill="1" applyBorder="1" applyAlignment="1">
      <alignment horizontal="center" vertical="top" wrapText="1"/>
    </xf>
    <xf numFmtId="0" fontId="41" fillId="42" borderId="32" xfId="0" applyFont="1" applyFill="1" applyBorder="1" applyAlignment="1">
      <alignment vertical="center" wrapText="1"/>
    </xf>
    <xf numFmtId="0" fontId="41" fillId="42" borderId="3" xfId="0" applyFont="1" applyFill="1" applyBorder="1" applyAlignment="1">
      <alignment vertical="center" wrapText="1"/>
    </xf>
    <xf numFmtId="0" fontId="41" fillId="39" borderId="5" xfId="0" applyFont="1" applyFill="1" applyBorder="1">
      <alignment vertical="center"/>
    </xf>
    <xf numFmtId="0" fontId="60" fillId="42" borderId="5" xfId="0" applyFont="1" applyFill="1" applyBorder="1" applyAlignment="1">
      <alignment horizontal="center" vertical="center"/>
    </xf>
    <xf numFmtId="0" fontId="41" fillId="44" borderId="18" xfId="0" applyFont="1" applyFill="1" applyBorder="1" applyAlignment="1">
      <alignment horizontal="center" vertical="center"/>
    </xf>
    <xf numFmtId="0" fontId="41" fillId="44" borderId="1" xfId="0" applyFont="1" applyFill="1" applyBorder="1" applyAlignment="1">
      <alignment horizontal="center" vertical="center" wrapText="1"/>
    </xf>
    <xf numFmtId="0" fontId="41" fillId="0" borderId="18" xfId="0" applyFont="1" applyBorder="1" applyAlignment="1">
      <alignment horizontal="center" vertical="center"/>
    </xf>
    <xf numFmtId="183" fontId="41" fillId="0" borderId="1" xfId="1" applyNumberFormat="1" applyFont="1" applyFill="1" applyBorder="1" applyAlignment="1" applyProtection="1">
      <alignment horizontal="center" vertical="center"/>
    </xf>
    <xf numFmtId="0" fontId="41"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12" fillId="0" borderId="1" xfId="0" applyFont="1" applyBorder="1" applyProtection="1">
      <alignment vertical="center"/>
      <protection locked="0"/>
    </xf>
    <xf numFmtId="0" fontId="42" fillId="40" borderId="2" xfId="129" applyFont="1" applyFill="1" applyBorder="1">
      <alignment vertical="center"/>
    </xf>
    <xf numFmtId="0" fontId="42" fillId="40" borderId="26" xfId="129" applyFont="1" applyFill="1" applyBorder="1">
      <alignment vertical="center"/>
    </xf>
    <xf numFmtId="0" fontId="42" fillId="40" borderId="48" xfId="129" applyFont="1" applyFill="1" applyBorder="1">
      <alignment vertical="center"/>
    </xf>
    <xf numFmtId="0" fontId="42" fillId="0" borderId="26" xfId="129" applyFont="1" applyBorder="1">
      <alignment vertical="center"/>
    </xf>
    <xf numFmtId="0" fontId="42" fillId="40" borderId="27" xfId="129" applyFont="1" applyFill="1" applyBorder="1">
      <alignment vertical="center"/>
    </xf>
    <xf numFmtId="0" fontId="56" fillId="42" borderId="26" xfId="129" applyFont="1" applyFill="1" applyBorder="1" applyAlignment="1">
      <alignment horizontal="left" vertical="center" wrapText="1" shrinkToFit="1"/>
    </xf>
    <xf numFmtId="181" fontId="58" fillId="0" borderId="0" xfId="129" applyNumberFormat="1" applyFont="1" applyAlignment="1">
      <alignment horizontal="left" vertical="center" shrinkToFit="1"/>
    </xf>
    <xf numFmtId="177" fontId="54" fillId="0" borderId="0" xfId="0" applyNumberFormat="1" applyFont="1">
      <alignment vertical="center"/>
    </xf>
    <xf numFmtId="0" fontId="57" fillId="42" borderId="27" xfId="129" applyFont="1" applyFill="1" applyBorder="1" applyAlignment="1">
      <alignment horizontal="left" vertical="center"/>
    </xf>
    <xf numFmtId="14" fontId="43" fillId="0" borderId="0" xfId="73" applyNumberFormat="1" applyFont="1" applyAlignment="1">
      <alignment horizontal="center" vertical="center"/>
    </xf>
    <xf numFmtId="0" fontId="41" fillId="2" borderId="1" xfId="0" applyFont="1" applyFill="1" applyBorder="1" applyAlignment="1" applyProtection="1">
      <alignment horizontal="center" vertical="center"/>
      <protection locked="0"/>
    </xf>
    <xf numFmtId="0" fontId="49" fillId="0" borderId="0" xfId="0" applyFont="1" applyAlignment="1">
      <alignment horizontal="left" vertical="top" indent="1" readingOrder="1"/>
    </xf>
    <xf numFmtId="0" fontId="49" fillId="0" borderId="0" xfId="0" applyFont="1" applyAlignment="1">
      <alignment horizontal="left" vertical="top" readingOrder="1"/>
    </xf>
    <xf numFmtId="0" fontId="49" fillId="0" borderId="0" xfId="0" applyFont="1">
      <alignment vertical="center"/>
    </xf>
    <xf numFmtId="0" fontId="41" fillId="42" borderId="49" xfId="0" applyFont="1" applyFill="1" applyBorder="1" applyAlignment="1">
      <alignment horizontal="center" vertical="center"/>
    </xf>
    <xf numFmtId="177" fontId="34" fillId="0" borderId="1" xfId="0" applyNumberFormat="1" applyFont="1" applyBorder="1" applyAlignment="1" applyProtection="1">
      <alignment horizontal="center" vertical="center"/>
      <protection locked="0"/>
    </xf>
    <xf numFmtId="0" fontId="41" fillId="48" borderId="1" xfId="0" applyFont="1" applyFill="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41" fillId="2" borderId="1" xfId="0" applyFont="1" applyFill="1" applyBorder="1" applyAlignment="1" applyProtection="1">
      <alignment horizontal="center" vertical="center"/>
      <protection hidden="1"/>
    </xf>
    <xf numFmtId="0" fontId="41" fillId="2" borderId="1" xfId="1" applyNumberFormat="1" applyFont="1" applyFill="1" applyBorder="1" applyAlignment="1" applyProtection="1">
      <alignment horizontal="center" vertical="center"/>
      <protection hidden="1"/>
    </xf>
    <xf numFmtId="0" fontId="41" fillId="42" borderId="45" xfId="0" applyFont="1" applyFill="1" applyBorder="1" applyAlignment="1">
      <alignment horizontal="center" vertical="center"/>
    </xf>
    <xf numFmtId="0" fontId="41" fillId="42" borderId="46" xfId="0" applyFont="1" applyFill="1" applyBorder="1" applyAlignment="1">
      <alignment horizontal="center" vertical="center"/>
    </xf>
    <xf numFmtId="0" fontId="34" fillId="0" borderId="37" xfId="129" applyFont="1" applyBorder="1" applyAlignment="1">
      <alignment horizontal="left" vertical="center" wrapText="1"/>
    </xf>
    <xf numFmtId="0" fontId="34" fillId="0" borderId="48" xfId="129" applyFont="1" applyBorder="1" applyAlignment="1">
      <alignment horizontal="left" vertical="center" wrapText="1"/>
    </xf>
    <xf numFmtId="0" fontId="34" fillId="0" borderId="44" xfId="129" applyFont="1" applyBorder="1" applyAlignment="1">
      <alignment horizontal="left" vertical="center" wrapText="1"/>
    </xf>
    <xf numFmtId="0" fontId="34" fillId="0" borderId="32" xfId="129" applyFont="1" applyBorder="1" applyAlignment="1">
      <alignment horizontal="left" vertical="center" wrapText="1"/>
    </xf>
    <xf numFmtId="0" fontId="34" fillId="0" borderId="47" xfId="129" applyFont="1" applyBorder="1" applyAlignment="1">
      <alignment horizontal="left" vertical="center" wrapText="1"/>
    </xf>
    <xf numFmtId="0" fontId="34" fillId="0" borderId="28" xfId="129" applyFont="1" applyBorder="1" applyAlignment="1">
      <alignment horizontal="left" vertical="center" wrapText="1"/>
    </xf>
    <xf numFmtId="181" fontId="58" fillId="0" borderId="2" xfId="73" applyNumberFormat="1" applyFont="1" applyBorder="1" applyAlignment="1">
      <alignment horizontal="left" vertical="center" shrinkToFit="1"/>
    </xf>
    <xf numFmtId="181" fontId="58" fillId="0" borderId="27" xfId="73" applyNumberFormat="1" applyFont="1" applyBorder="1" applyAlignment="1">
      <alignment horizontal="left" vertical="center" shrinkToFit="1"/>
    </xf>
    <xf numFmtId="14" fontId="58" fillId="0" borderId="2" xfId="73" applyNumberFormat="1" applyFont="1" applyBorder="1" applyAlignment="1">
      <alignment horizontal="left" vertical="center" shrinkToFit="1"/>
    </xf>
    <xf numFmtId="14" fontId="58" fillId="0" borderId="27" xfId="73" applyNumberFormat="1" applyFont="1" applyBorder="1" applyAlignment="1">
      <alignment horizontal="left" vertical="center" shrinkToFit="1"/>
    </xf>
    <xf numFmtId="181" fontId="58" fillId="0" borderId="2" xfId="129" applyNumberFormat="1" applyFont="1" applyBorder="1" applyAlignment="1">
      <alignment horizontal="left" vertical="center" shrinkToFit="1"/>
    </xf>
    <xf numFmtId="181" fontId="58" fillId="0" borderId="27" xfId="129" applyNumberFormat="1" applyFont="1" applyBorder="1" applyAlignment="1">
      <alignment horizontal="left" vertical="center" shrinkToFit="1"/>
    </xf>
    <xf numFmtId="0" fontId="39" fillId="0" borderId="0" xfId="0" applyFont="1" applyAlignment="1">
      <alignment horizontal="center" vertical="center" wrapText="1"/>
    </xf>
    <xf numFmtId="0" fontId="39" fillId="0" borderId="0" xfId="0" applyFont="1" applyAlignment="1">
      <alignment horizontal="center" vertical="center"/>
    </xf>
    <xf numFmtId="0" fontId="39" fillId="0" borderId="6" xfId="0" applyFont="1" applyBorder="1" applyAlignment="1">
      <alignment horizontal="center" vertical="center" wrapText="1"/>
    </xf>
    <xf numFmtId="0" fontId="39" fillId="0" borderId="6" xfId="0" applyFont="1" applyBorder="1" applyAlignment="1">
      <alignment horizontal="center" vertical="center"/>
    </xf>
    <xf numFmtId="0" fontId="41" fillId="39" borderId="37" xfId="0" applyFont="1" applyFill="1" applyBorder="1" applyAlignment="1">
      <alignment horizontal="center" vertical="center" wrapText="1"/>
    </xf>
    <xf numFmtId="0" fontId="41" fillId="39" borderId="32" xfId="0" applyFont="1" applyFill="1" applyBorder="1" applyAlignment="1">
      <alignment horizontal="center" vertical="center"/>
    </xf>
    <xf numFmtId="0" fontId="41" fillId="39" borderId="34" xfId="0" applyFont="1" applyFill="1" applyBorder="1" applyAlignment="1">
      <alignment horizontal="center" vertical="center" wrapText="1"/>
    </xf>
    <xf numFmtId="0" fontId="41" fillId="39" borderId="3" xfId="0" applyFont="1" applyFill="1" applyBorder="1" applyAlignment="1">
      <alignment horizontal="center" vertical="center" wrapText="1"/>
    </xf>
    <xf numFmtId="0" fontId="41" fillId="39" borderId="37" xfId="0" applyFont="1" applyFill="1" applyBorder="1" applyAlignment="1">
      <alignment horizontal="center" vertical="center"/>
    </xf>
    <xf numFmtId="0" fontId="41" fillId="39" borderId="16" xfId="0" applyFont="1" applyFill="1" applyBorder="1" applyAlignment="1">
      <alignment horizontal="center" vertical="center" wrapText="1"/>
    </xf>
    <xf numFmtId="0" fontId="41" fillId="39" borderId="18" xfId="0" applyFont="1" applyFill="1" applyBorder="1" applyAlignment="1">
      <alignment horizontal="center" vertical="center" wrapText="1"/>
    </xf>
    <xf numFmtId="0" fontId="41" fillId="39" borderId="43" xfId="0" applyFont="1" applyFill="1" applyBorder="1" applyAlignment="1">
      <alignment horizontal="center" vertical="center" wrapText="1"/>
    </xf>
    <xf numFmtId="0" fontId="41" fillId="39" borderId="40" xfId="0" applyFont="1" applyFill="1" applyBorder="1" applyAlignment="1">
      <alignment horizontal="center" vertical="center" wrapText="1"/>
    </xf>
    <xf numFmtId="0" fontId="39" fillId="36" borderId="2" xfId="130" applyFont="1" applyFill="1" applyBorder="1" applyAlignment="1">
      <alignment horizontal="center" vertical="center"/>
    </xf>
    <xf numFmtId="0" fontId="39" fillId="36" borderId="26" xfId="130" applyFont="1" applyFill="1" applyBorder="1" applyAlignment="1">
      <alignment horizontal="center" vertical="center"/>
    </xf>
    <xf numFmtId="0" fontId="39" fillId="36" borderId="27" xfId="130" applyFont="1" applyFill="1" applyBorder="1" applyAlignment="1">
      <alignment horizontal="center" vertical="center"/>
    </xf>
    <xf numFmtId="0" fontId="41" fillId="39" borderId="5" xfId="0" applyFont="1" applyFill="1" applyBorder="1" applyAlignment="1">
      <alignment horizontal="center" vertical="center"/>
    </xf>
    <xf numFmtId="0" fontId="41" fillId="39" borderId="5" xfId="0"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1" fillId="42" borderId="5" xfId="0" applyFont="1" applyFill="1" applyBorder="1" applyAlignment="1">
      <alignment horizontal="center" vertical="center"/>
    </xf>
    <xf numFmtId="0" fontId="35" fillId="0" borderId="1" xfId="129" applyFont="1" applyBorder="1" applyAlignment="1">
      <alignment horizontal="left" vertical="center" wrapText="1"/>
    </xf>
    <xf numFmtId="0" fontId="38" fillId="0" borderId="2" xfId="129" applyFont="1" applyBorder="1" applyAlignment="1">
      <alignment horizontal="center" vertical="center" wrapText="1"/>
    </xf>
    <xf numFmtId="0" fontId="38" fillId="0" borderId="26" xfId="129" applyFont="1" applyBorder="1" applyAlignment="1">
      <alignment horizontal="center" vertical="center" wrapText="1"/>
    </xf>
    <xf numFmtId="0" fontId="38" fillId="0" borderId="33" xfId="129" applyFont="1" applyBorder="1" applyAlignment="1">
      <alignment horizontal="center" vertical="center" wrapText="1"/>
    </xf>
    <xf numFmtId="0" fontId="38" fillId="0" borderId="21" xfId="129" applyFont="1" applyBorder="1" applyAlignment="1">
      <alignment horizontal="center" vertical="center" wrapText="1"/>
    </xf>
    <xf numFmtId="0" fontId="38" fillId="0" borderId="38" xfId="129" applyFont="1" applyBorder="1" applyAlignment="1">
      <alignment horizontal="center" vertical="center" wrapText="1"/>
    </xf>
    <xf numFmtId="0" fontId="38" fillId="0" borderId="22" xfId="129" applyFont="1" applyBorder="1" applyAlignment="1">
      <alignment horizontal="center" vertical="center" wrapText="1"/>
    </xf>
    <xf numFmtId="0" fontId="41" fillId="37" borderId="5" xfId="0" applyFont="1" applyFill="1" applyBorder="1" applyAlignment="1">
      <alignment horizontal="center" vertical="center"/>
    </xf>
    <xf numFmtId="0" fontId="41" fillId="37" borderId="3" xfId="0" applyFont="1" applyFill="1" applyBorder="1" applyAlignment="1">
      <alignment horizontal="center" vertical="center"/>
    </xf>
    <xf numFmtId="0" fontId="41" fillId="39" borderId="34" xfId="0" applyFont="1" applyFill="1" applyBorder="1" applyAlignment="1">
      <alignment horizontal="center" vertical="center"/>
    </xf>
    <xf numFmtId="0" fontId="41" fillId="39" borderId="3" xfId="0" applyFont="1" applyFill="1" applyBorder="1" applyAlignment="1">
      <alignment horizontal="center" vertical="center"/>
    </xf>
    <xf numFmtId="0" fontId="42" fillId="40" borderId="2" xfId="129" applyFont="1" applyFill="1" applyBorder="1" applyAlignment="1">
      <alignment horizontal="center" vertical="center"/>
    </xf>
    <xf numFmtId="0" fontId="42" fillId="40" borderId="26" xfId="129" applyFont="1" applyFill="1" applyBorder="1" applyAlignment="1">
      <alignment horizontal="center" vertical="center"/>
    </xf>
    <xf numFmtId="0" fontId="42" fillId="40" borderId="27" xfId="129" applyFont="1" applyFill="1" applyBorder="1" applyAlignment="1">
      <alignment horizontal="center" vertical="center"/>
    </xf>
    <xf numFmtId="0" fontId="44" fillId="41" borderId="25" xfId="129" applyFont="1" applyFill="1" applyBorder="1" applyAlignment="1">
      <alignment horizontal="center" vertical="center"/>
    </xf>
    <xf numFmtId="0" fontId="44" fillId="41" borderId="19" xfId="129" applyFont="1" applyFill="1" applyBorder="1" applyAlignment="1">
      <alignment horizontal="center" vertical="center"/>
    </xf>
    <xf numFmtId="0" fontId="44" fillId="41" borderId="20" xfId="129" applyFont="1" applyFill="1" applyBorder="1" applyAlignment="1">
      <alignment horizontal="center" vertical="center"/>
    </xf>
    <xf numFmtId="0" fontId="37" fillId="0" borderId="2" xfId="129" applyFont="1" applyBorder="1" applyAlignment="1">
      <alignment horizontal="center" vertical="center"/>
    </xf>
    <xf numFmtId="0" fontId="37" fillId="0" borderId="29" xfId="129" applyFont="1" applyBorder="1" applyAlignment="1">
      <alignment horizontal="center" vertical="center"/>
    </xf>
    <xf numFmtId="0" fontId="37" fillId="0" borderId="30" xfId="73" applyFont="1" applyBorder="1" applyAlignment="1">
      <alignment horizontal="left" vertical="center" shrinkToFit="1"/>
    </xf>
    <xf numFmtId="0" fontId="37" fillId="0" borderId="28" xfId="73" applyFont="1" applyBorder="1" applyAlignment="1">
      <alignment horizontal="left" vertical="center" shrinkToFit="1"/>
    </xf>
    <xf numFmtId="0" fontId="37" fillId="0" borderId="31" xfId="129" applyFont="1" applyBorder="1" applyAlignment="1">
      <alignment horizontal="left" vertical="center" shrinkToFit="1"/>
    </xf>
    <xf numFmtId="0" fontId="37" fillId="0" borderId="27" xfId="129" applyFont="1" applyBorder="1" applyAlignment="1">
      <alignment horizontal="left" vertical="center" shrinkToFit="1"/>
    </xf>
    <xf numFmtId="0" fontId="38" fillId="0" borderId="6" xfId="129" applyFont="1" applyBorder="1" applyAlignment="1">
      <alignment horizontal="center" vertical="center" wrapText="1"/>
    </xf>
    <xf numFmtId="0" fontId="38" fillId="0" borderId="0" xfId="129" applyFont="1" applyAlignment="1">
      <alignment horizontal="center" vertical="center" wrapText="1"/>
    </xf>
    <xf numFmtId="0" fontId="38" fillId="0" borderId="39" xfId="129" applyFont="1" applyBorder="1" applyAlignment="1">
      <alignment horizontal="center" vertical="center" wrapText="1"/>
    </xf>
    <xf numFmtId="0" fontId="42" fillId="40" borderId="2" xfId="129" applyFont="1" applyFill="1" applyBorder="1" applyAlignment="1">
      <alignment horizontal="left" vertical="center"/>
    </xf>
    <xf numFmtId="0" fontId="42" fillId="40" borderId="26" xfId="129" applyFont="1" applyFill="1" applyBorder="1" applyAlignment="1">
      <alignment horizontal="left" vertical="center"/>
    </xf>
    <xf numFmtId="181" fontId="58" fillId="0" borderId="2" xfId="129" applyNumberFormat="1" applyFont="1" applyBorder="1" applyAlignment="1" applyProtection="1">
      <alignment horizontal="center" vertical="center" shrinkToFit="1"/>
      <protection locked="0"/>
    </xf>
    <xf numFmtId="181" fontId="58" fillId="0" borderId="27" xfId="129" applyNumberFormat="1" applyFont="1" applyBorder="1" applyAlignment="1" applyProtection="1">
      <alignment horizontal="center" vertical="center" shrinkToFit="1"/>
      <protection locked="0"/>
    </xf>
    <xf numFmtId="181" fontId="58" fillId="0" borderId="2" xfId="73" applyNumberFormat="1" applyFont="1" applyBorder="1" applyAlignment="1" applyProtection="1">
      <alignment horizontal="center" vertical="center" shrinkToFit="1"/>
      <protection locked="0"/>
    </xf>
    <xf numFmtId="181" fontId="58" fillId="0" borderId="26" xfId="73" applyNumberFormat="1" applyFont="1" applyBorder="1" applyAlignment="1" applyProtection="1">
      <alignment horizontal="center" vertical="center" shrinkToFit="1"/>
      <protection locked="0"/>
    </xf>
    <xf numFmtId="14" fontId="58" fillId="0" borderId="2" xfId="73" applyNumberFormat="1" applyFont="1" applyBorder="1" applyAlignment="1" applyProtection="1">
      <alignment horizontal="center" vertical="center" shrinkToFit="1"/>
      <protection locked="0"/>
    </xf>
    <xf numFmtId="14" fontId="58" fillId="0" borderId="26" xfId="73" applyNumberFormat="1" applyFont="1" applyBorder="1" applyAlignment="1" applyProtection="1">
      <alignment horizontal="center" vertical="center" shrinkToFit="1"/>
      <protection locked="0"/>
    </xf>
    <xf numFmtId="0" fontId="12" fillId="0" borderId="4" xfId="131" applyFont="1" applyBorder="1" applyAlignment="1">
      <alignment horizontal="center" vertical="top" wrapText="1"/>
    </xf>
    <xf numFmtId="0" fontId="12" fillId="0" borderId="5" xfId="131" applyFont="1" applyBorder="1" applyAlignment="1">
      <alignment horizontal="center" vertical="top" wrapText="1"/>
    </xf>
    <xf numFmtId="0" fontId="12" fillId="0" borderId="3" xfId="131" applyFont="1" applyBorder="1" applyAlignment="1">
      <alignment horizontal="center" vertical="top" wrapText="1"/>
    </xf>
    <xf numFmtId="0" fontId="49" fillId="0" borderId="4" xfId="131" applyFont="1" applyBorder="1" applyAlignment="1">
      <alignment vertical="center" wrapText="1"/>
    </xf>
    <xf numFmtId="0" fontId="49" fillId="0" borderId="5" xfId="131" applyFont="1" applyBorder="1" applyAlignment="1">
      <alignment vertical="center" wrapText="1"/>
    </xf>
    <xf numFmtId="0" fontId="49" fillId="0" borderId="3" xfId="131" applyFont="1" applyBorder="1" applyAlignment="1">
      <alignment vertical="center" wrapText="1"/>
    </xf>
    <xf numFmtId="0" fontId="54" fillId="2" borderId="2" xfId="129" applyFont="1" applyFill="1" applyBorder="1" applyAlignment="1">
      <alignment horizontal="left" vertical="center"/>
    </xf>
    <xf numFmtId="0" fontId="54" fillId="2" borderId="27" xfId="129" applyFont="1" applyFill="1" applyBorder="1" applyAlignment="1">
      <alignment horizontal="left" vertical="center"/>
    </xf>
    <xf numFmtId="0" fontId="42" fillId="0" borderId="0" xfId="129" applyFont="1" applyFill="1" applyBorder="1">
      <alignment vertical="center"/>
    </xf>
    <xf numFmtId="181" fontId="58" fillId="0" borderId="0" xfId="129" applyNumberFormat="1" applyFont="1" applyBorder="1" applyAlignment="1">
      <alignment vertical="center" shrinkToFit="1"/>
    </xf>
    <xf numFmtId="0" fontId="34" fillId="0" borderId="0" xfId="0" applyFont="1" applyBorder="1">
      <alignment vertical="center"/>
    </xf>
    <xf numFmtId="0" fontId="54" fillId="0" borderId="6" xfId="129" applyFont="1" applyFill="1" applyBorder="1" applyAlignment="1">
      <alignment vertical="center"/>
    </xf>
  </cellXfs>
  <cellStyles count="134">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12" xr:uid="{00000000-0005-0000-0000-000028000000}"/>
    <cellStyle name="パーセント 2 3 2" xfId="88" xr:uid="{00000000-0005-0000-0000-000029000000}"/>
    <cellStyle name="パーセント 2 3 3" xfId="89" xr:uid="{00000000-0005-0000-0000-00002A000000}"/>
    <cellStyle name="パーセント 2 4" xfId="45"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43D3D674-06B6-46CD-B8C4-70C50994410E}"/>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11" xr:uid="{00000000-0005-0000-0000-000057000000}"/>
    <cellStyle name="標準 2 2 3 2" xfId="107" xr:uid="{00000000-0005-0000-0000-000058000000}"/>
    <cellStyle name="標準 2 2 3 3" xfId="108" xr:uid="{00000000-0005-0000-0000-000059000000}"/>
    <cellStyle name="標準 2 2 4" xfId="63" xr:uid="{00000000-0005-0000-0000-00005A000000}"/>
    <cellStyle name="標準 2 2 4 2" xfId="109" xr:uid="{00000000-0005-0000-0000-00005B000000}"/>
    <cellStyle name="標準 2 2 4 3" xfId="110" xr:uid="{00000000-0005-0000-0000-00005C000000}"/>
    <cellStyle name="標準 2 2 5" xfId="64"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5" xr:uid="{00000000-0005-0000-0000-000067000000}"/>
    <cellStyle name="標準 3 2 2 3" xfId="116" xr:uid="{00000000-0005-0000-0000-000068000000}"/>
    <cellStyle name="標準 3 2 3" xfId="67"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10"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B0AF0D6A-CAEE-495A-87C2-CCB2F2018FF4}"/>
    <cellStyle name="標準 5" xfId="74" xr:uid="{00000000-0005-0000-0000-00007D000000}"/>
    <cellStyle name="標準 5 2" xfId="130" xr:uid="{DF04E39C-D558-4D13-BC14-95612CFED14C}"/>
    <cellStyle name="標準 6" xfId="16" xr:uid="{00000000-0005-0000-0000-00007E000000}"/>
    <cellStyle name="標準 7" xfId="76" xr:uid="{00000000-0005-0000-0000-00007F000000}"/>
    <cellStyle name="標準 8" xfId="131" xr:uid="{AB2CFF38-2FAD-455E-8CB6-72F763970FA6}"/>
    <cellStyle name="良い 2" xfId="75" xr:uid="{00000000-0005-0000-0000-000080000000}"/>
  </cellStyles>
  <dxfs count="67">
    <dxf>
      <fill>
        <patternFill>
          <bgColor theme="0" tint="-0.14996795556505021"/>
        </patternFill>
      </fill>
    </dxf>
    <dxf>
      <fill>
        <patternFill>
          <bgColor theme="0" tint="-0.14996795556505021"/>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theme="0" tint="-0.14996795556505021"/>
        </patternFill>
      </fill>
    </dxf>
    <dxf>
      <fill>
        <patternFill patternType="solid">
          <fgColor rgb="FFFFFF00"/>
          <bgColor rgb="FFFFFF00"/>
        </patternFill>
      </fill>
    </dxf>
    <dxf>
      <font>
        <b/>
        <i val="0"/>
        <color theme="1"/>
      </font>
      <fill>
        <patternFill patternType="solid">
          <fgColor rgb="FFFF0000"/>
          <bgColor rgb="FFFF0000"/>
        </patternFill>
      </fill>
    </dxf>
    <dxf>
      <fill>
        <patternFill patternType="solid">
          <fgColor rgb="FFFFFF00"/>
          <bgColor rgb="FFFFFF00"/>
        </patternFill>
      </fill>
    </dxf>
    <dxf>
      <font>
        <b/>
        <i val="0"/>
        <color auto="1"/>
      </font>
      <fill>
        <patternFill patternType="solid">
          <fgColor rgb="FFFF0000"/>
          <bgColor rgb="FFFF0000"/>
        </patternFill>
      </fill>
    </dxf>
    <dxf>
      <fill>
        <patternFill>
          <bgColor theme="0" tint="-0.14996795556505021"/>
        </patternFill>
      </fill>
    </dxf>
    <dxf>
      <fill>
        <patternFill patternType="none">
          <bgColor auto="1"/>
        </patternFill>
      </fill>
    </dxf>
    <dxf>
      <fill>
        <patternFill patternType="solid">
          <fgColor rgb="FFFFFF00"/>
          <bgColor rgb="FFFFFF00"/>
        </patternFill>
      </fill>
    </dxf>
    <dxf>
      <fill>
        <patternFill patternType="solid">
          <fgColor rgb="FFFFFF00"/>
          <bgColor theme="0" tint="-0.14996795556505021"/>
        </patternFill>
      </fill>
    </dxf>
    <dxf>
      <fill>
        <patternFill patternType="solid">
          <fgColor rgb="FFFFFF00"/>
          <bgColor rgb="FFFFFF00"/>
        </patternFill>
      </fill>
    </dxf>
    <dxf>
      <fill>
        <patternFill patternType="solid">
          <fgColor theme="9"/>
          <bgColor theme="9"/>
        </patternFill>
      </fill>
    </dxf>
    <dxf>
      <fill>
        <patternFill patternType="solid">
          <fgColor rgb="FFFFFF00"/>
          <bgColor rgb="FFFFFF00"/>
        </patternFill>
      </fill>
    </dxf>
    <dxf>
      <fill>
        <patternFill patternType="solid">
          <fgColor theme="9"/>
          <bgColor theme="9"/>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rgb="FFFFFF00"/>
        </patternFill>
      </fill>
    </dxf>
    <dxf>
      <fill>
        <patternFill>
          <bgColor theme="6"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ont>
        <color rgb="FFFF0000"/>
      </font>
      <fill>
        <patternFill patternType="solid">
          <bgColor theme="0" tint="-0.14996795556505021"/>
        </patternFill>
      </fill>
    </dxf>
    <dxf>
      <fill>
        <patternFill>
          <bgColor rgb="FFFFFF00"/>
        </patternFill>
      </fill>
    </dxf>
    <dxf>
      <fill>
        <patternFill>
          <bgColor theme="0" tint="-0.14996795556505021"/>
        </patternFill>
      </fill>
    </dxf>
    <dxf>
      <fill>
        <patternFill patternType="solid">
          <fgColor rgb="FFFFFF00"/>
          <bgColor rgb="FFFFFF00"/>
        </patternFill>
      </fill>
    </dxf>
    <dxf>
      <fill>
        <patternFill>
          <bgColor theme="0" tint="-0.14996795556505021"/>
        </patternFill>
      </fill>
    </dxf>
    <dxf>
      <fill>
        <patternFill patternType="solid">
          <fgColor rgb="FFFFFF00"/>
          <bgColor rgb="FFFFFF00"/>
        </patternFill>
      </fill>
    </dxf>
    <dxf>
      <fill>
        <patternFill>
          <bgColor theme="0" tint="-0.14996795556505021"/>
        </patternFill>
      </fill>
    </dxf>
    <dxf>
      <fill>
        <patternFill patternType="none">
          <bgColor auto="1"/>
        </patternFill>
      </fill>
    </dxf>
    <dxf>
      <fill>
        <patternFill patternType="solid">
          <fgColor rgb="FFFFFF00"/>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solid">
          <fgColor rgb="FFFFFF00"/>
          <bgColor rgb="FFFFFF00"/>
        </patternFill>
      </fill>
    </dxf>
    <dxf>
      <font>
        <b/>
        <i val="0"/>
        <color theme="1"/>
      </font>
      <fill>
        <patternFill patternType="solid">
          <fgColor rgb="FFFF0000"/>
          <bgColor rgb="FFFF0000"/>
        </patternFill>
      </fill>
    </dxf>
    <dxf>
      <fill>
        <patternFill patternType="solid">
          <fgColor rgb="FFFFFF00"/>
          <bgColor rgb="FFFFFF00"/>
        </patternFill>
      </fill>
    </dxf>
    <dxf>
      <font>
        <b/>
        <i val="0"/>
        <color theme="1"/>
      </font>
      <fill>
        <patternFill patternType="solid">
          <fgColor rgb="FFFF0000"/>
          <bgColor rgb="FFFF0000"/>
        </patternFill>
      </fill>
    </dxf>
    <dxf>
      <fill>
        <patternFill>
          <bgColor theme="0" tint="-0.14996795556505021"/>
        </patternFill>
      </fill>
    </dxf>
    <dxf>
      <fill>
        <patternFill patternType="solid">
          <fgColor rgb="FFFFFF00"/>
          <bgColor rgb="FFFFFF00"/>
        </patternFill>
      </fill>
    </dxf>
    <dxf>
      <font>
        <b/>
        <i val="0"/>
        <color auto="1"/>
      </font>
      <fill>
        <patternFill patternType="solid">
          <fgColor rgb="FFFF0000"/>
          <bgColor rgb="FFFF0000"/>
        </patternFill>
      </fill>
    </dxf>
    <dxf>
      <fill>
        <patternFill patternType="none">
          <bgColor auto="1"/>
        </patternFill>
      </fill>
    </dxf>
    <dxf>
      <fill>
        <patternFill>
          <bgColor theme="0" tint="-0.14996795556505021"/>
        </patternFill>
      </fill>
    </dxf>
    <dxf>
      <fill>
        <patternFill patternType="solid">
          <fgColor rgb="FFFFFF00"/>
          <bgColor rgb="FFFFFF00"/>
        </patternFill>
      </fill>
    </dxf>
    <dxf>
      <fill>
        <patternFill patternType="solid">
          <fgColor rgb="FFFFFF00"/>
          <bgColor theme="0" tint="-0.14996795556505021"/>
        </patternFill>
      </fill>
    </dxf>
    <dxf>
      <font>
        <color auto="1"/>
      </font>
      <fill>
        <patternFill patternType="solid">
          <fgColor rgb="FFFF0000"/>
          <bgColor rgb="FFFF0000"/>
        </patternFill>
      </fill>
    </dxf>
    <dxf>
      <fill>
        <patternFill patternType="solid">
          <fgColor rgb="FFFFFF00"/>
          <bgColor rgb="FFFFFF00"/>
        </patternFill>
      </fill>
    </dxf>
    <dxf>
      <fill>
        <patternFill>
          <bgColor rgb="FFFFFF00"/>
        </patternFill>
      </fill>
    </dxf>
    <dxf>
      <fill>
        <patternFill patternType="solid">
          <fgColor theme="9"/>
          <bgColor theme="9"/>
        </patternFill>
      </fill>
    </dxf>
    <dxf>
      <fill>
        <patternFill patternType="solid">
          <fgColor rgb="FFFFFF00"/>
          <bgColor rgb="FFFFFF00"/>
        </patternFill>
      </fill>
    </dxf>
    <dxf>
      <fill>
        <patternFill patternType="solid">
          <fgColor theme="9"/>
          <bgColor theme="9"/>
        </patternFill>
      </fill>
    </dxf>
    <dxf>
      <fill>
        <patternFill patternType="solid">
          <fgColor rgb="FFFFFF00"/>
          <bgColor rgb="FFFFFF00"/>
        </patternFill>
      </fill>
    </dxf>
    <dxf>
      <fill>
        <patternFill patternType="solid">
          <fgColor theme="9"/>
          <bgColor theme="9"/>
        </patternFill>
      </fill>
    </dxf>
    <dxf>
      <fill>
        <patternFill>
          <bgColor rgb="FFFFFF00"/>
        </patternFill>
      </fill>
    </dxf>
  </dxfs>
  <tableStyles count="0" defaultTableStyle="TableStyleMedium2" defaultPivotStyle="PivotStyleLight16"/>
  <colors>
    <mruColors>
      <color rgb="FFC0C0C0"/>
      <color rgb="FF0000CC"/>
      <color rgb="FF000000"/>
      <color rgb="FFFFFFCC"/>
      <color rgb="FFFFFF99"/>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285750</xdr:colOff>
      <xdr:row>3</xdr:row>
      <xdr:rowOff>307808</xdr:rowOff>
    </xdr:from>
    <xdr:to>
      <xdr:col>7</xdr:col>
      <xdr:colOff>6152</xdr:colOff>
      <xdr:row>4</xdr:row>
      <xdr:rowOff>2647009</xdr:rowOff>
    </xdr:to>
    <xdr:grpSp>
      <xdr:nvGrpSpPr>
        <xdr:cNvPr id="3" name="グループ化 2">
          <a:extLst>
            <a:ext uri="{FF2B5EF4-FFF2-40B4-BE49-F238E27FC236}">
              <a16:creationId xmlns:a16="http://schemas.microsoft.com/office/drawing/2014/main" id="{7C8DF065-B4C4-4DE6-9F23-E79A23687133}"/>
            </a:ext>
          </a:extLst>
        </xdr:cNvPr>
        <xdr:cNvGrpSpPr/>
      </xdr:nvGrpSpPr>
      <xdr:grpSpPr>
        <a:xfrm>
          <a:off x="9322031" y="1710581"/>
          <a:ext cx="7605890" cy="2672056"/>
          <a:chOff x="24658307" y="547687"/>
          <a:chExt cx="6656676" cy="2706666"/>
        </a:xfrm>
      </xdr:grpSpPr>
      <xdr:sp macro="" textlink="">
        <xdr:nvSpPr>
          <xdr:cNvPr id="4" name="正方形/長方形 3">
            <a:extLst>
              <a:ext uri="{FF2B5EF4-FFF2-40B4-BE49-F238E27FC236}">
                <a16:creationId xmlns:a16="http://schemas.microsoft.com/office/drawing/2014/main" id="{FD66FFC1-B458-425E-BB06-A6EB3AC02FD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78C8ADD9-232C-4BF4-96AC-36651854D650}"/>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D974318-8C17-43D7-87FB-7979C302F3F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BE6EE841-D628-446E-8FF2-DC3ECE3EE037}"/>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FBC78632-AAE4-45A1-ACB8-C49FD8FC748B}"/>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7D38185-1B88-4861-9AEF-D17DEE44B5F4}"/>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44DD78FE-5551-476F-933F-A13C6C47D3C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F2F78E45-C126-4207-834D-BEB97DB83C5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E3AEA3ED-B348-4775-935C-28A14E01DC1D}"/>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54CFFC57-C047-477B-A14A-7B27EDC63B19}"/>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9BDB090E-2D81-4B52-91B6-01C4C437574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7FA75E1F-334F-48CC-A371-D47FBA50D059}"/>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E30861A3-D024-4DF5-9C67-B0A667B93468}"/>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7</xdr:col>
      <xdr:colOff>2041704</xdr:colOff>
      <xdr:row>0</xdr:row>
      <xdr:rowOff>97756</xdr:rowOff>
    </xdr:from>
    <xdr:to>
      <xdr:col>11</xdr:col>
      <xdr:colOff>2286000</xdr:colOff>
      <xdr:row>5</xdr:row>
      <xdr:rowOff>207447</xdr:rowOff>
    </xdr:to>
    <xdr:sp macro="" textlink="">
      <xdr:nvSpPr>
        <xdr:cNvPr id="2" name="吹き出し: 角を丸めた四角形 1">
          <a:extLst>
            <a:ext uri="{FF2B5EF4-FFF2-40B4-BE49-F238E27FC236}">
              <a16:creationId xmlns:a16="http://schemas.microsoft.com/office/drawing/2014/main" id="{14343543-4673-4B9B-A120-691D9B2D6D9B}"/>
            </a:ext>
          </a:extLst>
        </xdr:cNvPr>
        <xdr:cNvSpPr/>
      </xdr:nvSpPr>
      <xdr:spPr>
        <a:xfrm>
          <a:off x="18615204" y="97756"/>
          <a:ext cx="7708432" cy="4883794"/>
        </a:xfrm>
        <a:prstGeom prst="wedgeRoundRectCallout">
          <a:avLst>
            <a:gd name="adj1" fmla="val -61039"/>
            <a:gd name="adj2" fmla="val -3160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000000"/>
              </a:solidFill>
              <a:latin typeface="Meiryo UI" panose="020B0604030504040204" pitchFamily="50" charset="-128"/>
              <a:ea typeface="Meiryo UI" panose="020B0604030504040204" pitchFamily="50" charset="-128"/>
            </a:rPr>
            <a:t>【</a:t>
          </a:r>
          <a:r>
            <a:rPr kumimoji="1" lang="ja-JP" altLang="en-US" sz="2000" b="1">
              <a:solidFill>
                <a:srgbClr val="000000"/>
              </a:solidFill>
              <a:latin typeface="Meiryo UI" panose="020B0604030504040204" pitchFamily="50" charset="-128"/>
              <a:ea typeface="Meiryo UI" panose="020B0604030504040204" pitchFamily="50" charset="-128"/>
            </a:rPr>
            <a:t>　製造事業者名　</a:t>
          </a:r>
          <a:r>
            <a:rPr kumimoji="1" lang="en-US" altLang="ja-JP" sz="2000" b="1">
              <a:solidFill>
                <a:srgbClr val="000000"/>
              </a:solidFill>
              <a:latin typeface="Meiryo UI" panose="020B0604030504040204" pitchFamily="50" charset="-128"/>
              <a:ea typeface="Meiryo UI" panose="020B0604030504040204" pitchFamily="50" charset="-128"/>
            </a:rPr>
            <a:t>】</a:t>
          </a:r>
          <a:r>
            <a:rPr kumimoji="1" lang="ja-JP" altLang="en-US" sz="2000" b="0" u="none">
              <a:solidFill>
                <a:srgbClr val="000000"/>
              </a:solidFill>
              <a:latin typeface="Meiryo UI" panose="020B0604030504040204" pitchFamily="50" charset="-128"/>
              <a:ea typeface="Meiryo UI" panose="020B0604030504040204" pitchFamily="50" charset="-128"/>
            </a:rPr>
            <a:t>事業者名を入力してください</a:t>
          </a:r>
          <a:endParaRPr kumimoji="1" lang="en-US" altLang="ja-JP" sz="2000" b="0" u="none">
            <a:solidFill>
              <a:srgbClr val="000000"/>
            </a:solidFill>
            <a:latin typeface="Meiryo UI" panose="020B0604030504040204" pitchFamily="50" charset="-128"/>
            <a:ea typeface="Meiryo UI" panose="020B0604030504040204" pitchFamily="50" charset="-128"/>
          </a:endParaRPr>
        </a:p>
        <a:p>
          <a:pPr algn="l"/>
          <a:r>
            <a:rPr kumimoji="1" lang="ja-JP" altLang="en-US" sz="2000" b="0" u="none">
              <a:solidFill>
                <a:srgbClr val="000000"/>
              </a:solidFill>
              <a:latin typeface="Meiryo UI" panose="020B0604030504040204" pitchFamily="50" charset="-128"/>
              <a:ea typeface="Meiryo UI" panose="020B0604030504040204" pitchFamily="50" charset="-128"/>
            </a:rPr>
            <a:t>・</a:t>
          </a:r>
          <a:r>
            <a:rPr kumimoji="1" lang="en-US" altLang="ja-JP" sz="2000" b="0" u="none">
              <a:solidFill>
                <a:srgbClr val="000000"/>
              </a:solidFill>
              <a:latin typeface="Meiryo UI" panose="020B0604030504040204" pitchFamily="50" charset="-128"/>
              <a:ea typeface="Meiryo UI" panose="020B0604030504040204" pitchFamily="50" charset="-128"/>
            </a:rPr>
            <a:t>40</a:t>
          </a:r>
          <a:r>
            <a:rPr kumimoji="1" lang="ja-JP" altLang="en-US" sz="2000" b="0" u="none">
              <a:solidFill>
                <a:srgbClr val="000000"/>
              </a:solidFill>
              <a:latin typeface="Meiryo UI" panose="020B0604030504040204" pitchFamily="50" charset="-128"/>
              <a:ea typeface="Meiryo UI" panose="020B0604030504040204" pitchFamily="50" charset="-128"/>
            </a:rPr>
            <a:t>字以内</a:t>
          </a:r>
          <a:endParaRPr kumimoji="1" lang="en-US" altLang="ja-JP" sz="2000" b="0" u="none">
            <a:solidFill>
              <a:srgbClr val="000000"/>
            </a:solidFill>
            <a:latin typeface="Meiryo UI" panose="020B0604030504040204" pitchFamily="50" charset="-128"/>
            <a:ea typeface="Meiryo UI" panose="020B0604030504040204" pitchFamily="50" charset="-128"/>
          </a:endParaRPr>
        </a:p>
        <a:p>
          <a:pPr algn="l"/>
          <a:r>
            <a:rPr kumimoji="1" lang="ja-JP" altLang="en-US" sz="2000" b="0" u="none">
              <a:solidFill>
                <a:srgbClr val="FF0000"/>
              </a:solidFill>
              <a:latin typeface="Meiryo UI" panose="020B0604030504040204" pitchFamily="50" charset="-128"/>
              <a:ea typeface="Meiryo UI" panose="020B0604030504040204" pitchFamily="50" charset="-128"/>
            </a:rPr>
            <a:t>・法人格は省略せずに入力</a:t>
          </a:r>
          <a:endParaRPr kumimoji="1" lang="en-US" altLang="ja-JP" sz="2000" b="0" u="none">
            <a:solidFill>
              <a:srgbClr val="FF0000"/>
            </a:solidFill>
            <a:latin typeface="Meiryo UI" panose="020B0604030504040204" pitchFamily="50" charset="-128"/>
            <a:ea typeface="Meiryo UI" panose="020B0604030504040204" pitchFamily="50" charset="-128"/>
          </a:endParaRPr>
        </a:p>
        <a:p>
          <a:pPr algn="l"/>
          <a:endParaRPr kumimoji="1" lang="en-US" altLang="ja-JP" sz="2000" b="0" u="none">
            <a:solidFill>
              <a:srgbClr val="000000"/>
            </a:solidFill>
            <a:latin typeface="Meiryo UI" panose="020B0604030504040204" pitchFamily="50" charset="-128"/>
            <a:ea typeface="Meiryo UI" panose="020B0604030504040204" pitchFamily="50" charset="-128"/>
          </a:endParaRPr>
        </a:p>
        <a:p>
          <a:pPr algn="l"/>
          <a:r>
            <a:rPr kumimoji="1" lang="en-US" altLang="ja-JP" sz="2000" b="1" u="none">
              <a:solidFill>
                <a:srgbClr val="000000"/>
              </a:solidFill>
              <a:latin typeface="Meiryo UI" panose="020B0604030504040204" pitchFamily="50" charset="-128"/>
              <a:ea typeface="Meiryo UI" panose="020B0604030504040204" pitchFamily="50" charset="-128"/>
            </a:rPr>
            <a:t>【</a:t>
          </a:r>
          <a:r>
            <a:rPr kumimoji="1" lang="ja-JP" altLang="en-US" sz="2000" b="1" u="none">
              <a:solidFill>
                <a:srgbClr val="000000"/>
              </a:solidFill>
              <a:latin typeface="Meiryo UI" panose="020B0604030504040204" pitchFamily="50" charset="-128"/>
              <a:ea typeface="Meiryo UI" panose="020B0604030504040204" pitchFamily="50" charset="-128"/>
            </a:rPr>
            <a:t>　製造事業者名</a:t>
          </a:r>
          <a:r>
            <a:rPr kumimoji="1" lang="en-US" altLang="ja-JP" sz="2000" b="1" u="none">
              <a:solidFill>
                <a:srgbClr val="000000"/>
              </a:solidFill>
              <a:latin typeface="Meiryo UI" panose="020B0604030504040204" pitchFamily="50" charset="-128"/>
              <a:ea typeface="Meiryo UI" panose="020B0604030504040204" pitchFamily="50" charset="-128"/>
            </a:rPr>
            <a:t>(</a:t>
          </a:r>
          <a:r>
            <a:rPr kumimoji="1" lang="ja-JP" altLang="en-US" sz="2000" b="1" u="none">
              <a:solidFill>
                <a:srgbClr val="000000"/>
              </a:solidFill>
              <a:latin typeface="Meiryo UI" panose="020B0604030504040204" pitchFamily="50" charset="-128"/>
              <a:ea typeface="Meiryo UI" panose="020B0604030504040204" pitchFamily="50" charset="-128"/>
            </a:rPr>
            <a:t>フリガナ</a:t>
          </a:r>
          <a:r>
            <a:rPr kumimoji="1" lang="en-US" altLang="ja-JP" sz="2000" b="1" u="none">
              <a:solidFill>
                <a:srgbClr val="000000"/>
              </a:solidFill>
              <a:latin typeface="Meiryo UI" panose="020B0604030504040204" pitchFamily="50" charset="-128"/>
              <a:ea typeface="Meiryo UI" panose="020B0604030504040204" pitchFamily="50" charset="-128"/>
            </a:rPr>
            <a:t>)</a:t>
          </a:r>
          <a:r>
            <a:rPr kumimoji="1" lang="ja-JP" altLang="en-US" sz="2000" b="1" u="none">
              <a:solidFill>
                <a:srgbClr val="000000"/>
              </a:solidFill>
              <a:latin typeface="Meiryo UI" panose="020B0604030504040204" pitchFamily="50" charset="-128"/>
              <a:ea typeface="Meiryo UI" panose="020B0604030504040204" pitchFamily="50" charset="-128"/>
            </a:rPr>
            <a:t>　</a:t>
          </a:r>
          <a:r>
            <a:rPr kumimoji="1" lang="en-US" altLang="ja-JP" sz="2000" b="1" u="none">
              <a:solidFill>
                <a:srgbClr val="000000"/>
              </a:solidFill>
              <a:latin typeface="Meiryo UI" panose="020B0604030504040204" pitchFamily="50" charset="-128"/>
              <a:ea typeface="Meiryo UI" panose="020B0604030504040204" pitchFamily="50" charset="-128"/>
            </a:rPr>
            <a:t>】</a:t>
          </a:r>
          <a:r>
            <a:rPr kumimoji="1" lang="ja-JP" altLang="en-US" sz="2000" b="0" u="none">
              <a:solidFill>
                <a:srgbClr val="000000"/>
              </a:solidFill>
              <a:latin typeface="Meiryo UI" panose="020B0604030504040204" pitchFamily="50" charset="-128"/>
              <a:ea typeface="Meiryo UI" panose="020B0604030504040204" pitchFamily="50" charset="-128"/>
            </a:rPr>
            <a:t>事業者名</a:t>
          </a:r>
          <a:r>
            <a:rPr kumimoji="1" lang="en-US" altLang="ja-JP" sz="2000" b="0" u="none">
              <a:solidFill>
                <a:srgbClr val="000000"/>
              </a:solidFill>
              <a:latin typeface="Meiryo UI" panose="020B0604030504040204" pitchFamily="50" charset="-128"/>
              <a:ea typeface="Meiryo UI" panose="020B0604030504040204" pitchFamily="50" charset="-128"/>
            </a:rPr>
            <a:t>(</a:t>
          </a:r>
          <a:r>
            <a:rPr kumimoji="1" lang="ja-JP" altLang="en-US" sz="2000" b="0" u="none">
              <a:solidFill>
                <a:srgbClr val="000000"/>
              </a:solidFill>
              <a:latin typeface="Meiryo UI" panose="020B0604030504040204" pitchFamily="50" charset="-128"/>
              <a:ea typeface="Meiryo UI" panose="020B0604030504040204" pitchFamily="50" charset="-128"/>
            </a:rPr>
            <a:t>フリガナ</a:t>
          </a:r>
          <a:r>
            <a:rPr kumimoji="1" lang="en-US" altLang="ja-JP" sz="2000" b="0" u="none">
              <a:solidFill>
                <a:srgbClr val="000000"/>
              </a:solidFill>
              <a:latin typeface="Meiryo UI" panose="020B0604030504040204" pitchFamily="50" charset="-128"/>
              <a:ea typeface="Meiryo UI" panose="020B0604030504040204" pitchFamily="50" charset="-128"/>
            </a:rPr>
            <a:t>)</a:t>
          </a:r>
          <a:r>
            <a:rPr kumimoji="1" lang="ja-JP" altLang="en-US" sz="2000" b="0" u="none">
              <a:solidFill>
                <a:srgbClr val="000000"/>
              </a:solidFill>
              <a:latin typeface="Meiryo UI" panose="020B0604030504040204" pitchFamily="50" charset="-128"/>
              <a:ea typeface="Meiryo UI" panose="020B0604030504040204" pitchFamily="50" charset="-128"/>
            </a:rPr>
            <a:t>を入力してください　</a:t>
          </a:r>
        </a:p>
        <a:p>
          <a:pPr algn="l"/>
          <a:r>
            <a:rPr kumimoji="1" lang="ja-JP" altLang="en-US" sz="2000" b="0" u="none">
              <a:solidFill>
                <a:srgbClr val="000000"/>
              </a:solidFill>
              <a:latin typeface="Meiryo UI" panose="020B0604030504040204" pitchFamily="50" charset="-128"/>
              <a:ea typeface="Meiryo UI" panose="020B0604030504040204" pitchFamily="50" charset="-128"/>
            </a:rPr>
            <a:t>・全角カタカナで入力</a:t>
          </a:r>
        </a:p>
        <a:p>
          <a:pPr algn="l"/>
          <a:r>
            <a:rPr kumimoji="1" lang="ja-JP" altLang="en-US" sz="2000" b="0" u="none">
              <a:solidFill>
                <a:srgbClr val="FF0000"/>
              </a:solidFill>
              <a:latin typeface="Meiryo UI" panose="020B0604030504040204" pitchFamily="50" charset="-128"/>
              <a:ea typeface="Meiryo UI" panose="020B0604030504040204" pitchFamily="50" charset="-128"/>
            </a:rPr>
            <a:t>・法人格は省略</a:t>
          </a:r>
          <a:endParaRPr kumimoji="1" lang="en-US" altLang="ja-JP" sz="2000" b="0" u="none">
            <a:solidFill>
              <a:srgbClr val="FF0000"/>
            </a:solidFill>
            <a:latin typeface="Meiryo UI" panose="020B0604030504040204" pitchFamily="50" charset="-128"/>
            <a:ea typeface="Meiryo UI" panose="020B0604030504040204" pitchFamily="50" charset="-128"/>
          </a:endParaRPr>
        </a:p>
        <a:p>
          <a:pPr algn="l"/>
          <a:endParaRPr kumimoji="1" lang="en-US" altLang="ja-JP" sz="2000" b="0" u="none">
            <a:solidFill>
              <a:srgbClr val="FF0000"/>
            </a:solidFill>
            <a:latin typeface="Meiryo UI" panose="020B0604030504040204" pitchFamily="50" charset="-128"/>
            <a:ea typeface="Meiryo UI" panose="020B0604030504040204" pitchFamily="50" charset="-128"/>
          </a:endParaRPr>
        </a:p>
        <a:p>
          <a:pPr algn="l"/>
          <a:r>
            <a:rPr kumimoji="1" lang="en-US" altLang="ja-JP" sz="2000" b="1" u="none">
              <a:solidFill>
                <a:sysClr val="windowText" lastClr="000000"/>
              </a:solidFill>
              <a:latin typeface="Meiryo UI" panose="020B0604030504040204" pitchFamily="50" charset="-128"/>
              <a:ea typeface="Meiryo UI" panose="020B0604030504040204" pitchFamily="50" charset="-128"/>
            </a:rPr>
            <a:t>【</a:t>
          </a:r>
          <a:r>
            <a:rPr kumimoji="1" lang="ja-JP" altLang="en-US" sz="2000" b="1" u="none">
              <a:solidFill>
                <a:sysClr val="windowText" lastClr="000000"/>
              </a:solidFill>
              <a:latin typeface="Meiryo UI" panose="020B0604030504040204" pitchFamily="50" charset="-128"/>
              <a:ea typeface="Meiryo UI" panose="020B0604030504040204" pitchFamily="50" charset="-128"/>
            </a:rPr>
            <a:t>　申請年月日　</a:t>
          </a:r>
          <a:r>
            <a:rPr kumimoji="1" lang="en-US" altLang="ja-JP" sz="2000" b="1" u="none">
              <a:solidFill>
                <a:sysClr val="windowText" lastClr="000000"/>
              </a:solidFill>
              <a:latin typeface="Meiryo UI" panose="020B0604030504040204" pitchFamily="50" charset="-128"/>
              <a:ea typeface="Meiryo UI" panose="020B0604030504040204" pitchFamily="50" charset="-128"/>
            </a:rPr>
            <a:t>】</a:t>
          </a:r>
          <a:r>
            <a:rPr kumimoji="1" lang="en-US" altLang="ja-JP" sz="2000" b="0" u="none">
              <a:solidFill>
                <a:sysClr val="windowText" lastClr="000000"/>
              </a:solidFill>
              <a:latin typeface="Meiryo UI" panose="020B0604030504040204" pitchFamily="50" charset="-128"/>
              <a:ea typeface="Meiryo UI" panose="020B0604030504040204" pitchFamily="50" charset="-128"/>
            </a:rPr>
            <a:t>SII</a:t>
          </a:r>
          <a:r>
            <a:rPr kumimoji="1" lang="ja-JP" altLang="en-US" sz="2000" b="0" u="none">
              <a:solidFill>
                <a:sysClr val="windowText" lastClr="000000"/>
              </a:solidFill>
              <a:latin typeface="Meiryo UI" panose="020B0604030504040204" pitchFamily="50" charset="-128"/>
              <a:ea typeface="Meiryo UI" panose="020B0604030504040204" pitchFamily="50" charset="-128"/>
            </a:rPr>
            <a:t>へメール申請を行った日付を入力してください。</a:t>
          </a:r>
          <a:endParaRPr kumimoji="1" lang="ja-JP" altLang="en-US" sz="2000" b="0" u="none">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14</xdr:col>
      <xdr:colOff>933740</xdr:colOff>
      <xdr:row>19</xdr:row>
      <xdr:rowOff>80183</xdr:rowOff>
    </xdr:from>
    <xdr:to>
      <xdr:col>15</xdr:col>
      <xdr:colOff>1660181</xdr:colOff>
      <xdr:row>24</xdr:row>
      <xdr:rowOff>126941</xdr:rowOff>
    </xdr:to>
    <xdr:sp macro="" textlink="">
      <xdr:nvSpPr>
        <xdr:cNvPr id="24" name="吹き出し: 角を丸めた四角形 23">
          <a:extLst>
            <a:ext uri="{FF2B5EF4-FFF2-40B4-BE49-F238E27FC236}">
              <a16:creationId xmlns:a16="http://schemas.microsoft.com/office/drawing/2014/main" id="{2625B103-67F0-4103-ADBC-9047C1F57EC1}"/>
            </a:ext>
          </a:extLst>
        </xdr:cNvPr>
        <xdr:cNvSpPr/>
      </xdr:nvSpPr>
      <xdr:spPr>
        <a:xfrm>
          <a:off x="31690831" y="9795683"/>
          <a:ext cx="2752668" cy="1688175"/>
        </a:xfrm>
        <a:prstGeom prst="wedgeRoundRectCallout">
          <a:avLst>
            <a:gd name="adj1" fmla="val 21782"/>
            <a:gd name="adj2" fmla="val -8981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メイリオ" panose="020B0604030504040204" pitchFamily="50" charset="-128"/>
              <a:ea typeface="メイリオ" panose="020B0604030504040204" pitchFamily="50" charset="-128"/>
            </a:rPr>
            <a:t>⑩サッシの仕様　構造</a:t>
          </a:r>
          <a:endParaRPr kumimoji="1" lang="en-US" altLang="ja-JP" sz="1600" b="1">
            <a:solidFill>
              <a:srgbClr val="000000"/>
            </a:solidFill>
            <a:latin typeface="メイリオ" panose="020B0604030504040204" pitchFamily="50" charset="-128"/>
            <a:ea typeface="メイリオ" panose="020B0604030504040204" pitchFamily="50" charset="-128"/>
          </a:endParaRPr>
        </a:p>
        <a:p>
          <a:pPr algn="l"/>
          <a:r>
            <a:rPr kumimoji="1" lang="ja-JP" altLang="en-US" sz="1600" b="0">
              <a:solidFill>
                <a:srgbClr val="000000"/>
              </a:solidFill>
              <a:latin typeface="メイリオ" panose="020B0604030504040204" pitchFamily="50" charset="-128"/>
              <a:ea typeface="メイリオ" panose="020B0604030504040204" pitchFamily="50" charset="-128"/>
            </a:rPr>
            <a:t>プルダウンより選択してください。</a:t>
          </a:r>
          <a:endParaRPr kumimoji="1" lang="en-US" altLang="ja-JP" sz="1600" b="0">
            <a:solidFill>
              <a:srgbClr val="000000"/>
            </a:solidFill>
            <a:latin typeface="メイリオ" panose="020B0604030504040204" pitchFamily="50" charset="-128"/>
            <a:ea typeface="メイリオ" panose="020B0604030504040204" pitchFamily="50" charset="-128"/>
          </a:endParaRPr>
        </a:p>
        <a:p>
          <a:pPr algn="l"/>
          <a:endParaRPr kumimoji="1" lang="ja-JP" altLang="en-US" sz="1600" b="1">
            <a:solidFill>
              <a:srgbClr val="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16</xdr:col>
      <xdr:colOff>138546</xdr:colOff>
      <xdr:row>20</xdr:row>
      <xdr:rowOff>22976</xdr:rowOff>
    </xdr:from>
    <xdr:to>
      <xdr:col>27</xdr:col>
      <xdr:colOff>173181</xdr:colOff>
      <xdr:row>48</xdr:row>
      <xdr:rowOff>178896</xdr:rowOff>
    </xdr:to>
    <xdr:grpSp>
      <xdr:nvGrpSpPr>
        <xdr:cNvPr id="20" name="グループ化 19">
          <a:extLst>
            <a:ext uri="{FF2B5EF4-FFF2-40B4-BE49-F238E27FC236}">
              <a16:creationId xmlns:a16="http://schemas.microsoft.com/office/drawing/2014/main" id="{C7524062-B176-941B-F3F7-DF60BD3996F7}"/>
            </a:ext>
          </a:extLst>
        </xdr:cNvPr>
        <xdr:cNvGrpSpPr/>
      </xdr:nvGrpSpPr>
      <xdr:grpSpPr>
        <a:xfrm>
          <a:off x="34926963" y="10063711"/>
          <a:ext cx="7879772" cy="9369193"/>
          <a:chOff x="36004500" y="10202257"/>
          <a:chExt cx="6771409" cy="9376813"/>
        </a:xfrm>
      </xdr:grpSpPr>
      <xdr:sp macro="" textlink="">
        <xdr:nvSpPr>
          <xdr:cNvPr id="30" name="吹き出し: 角を丸めた四角形 29">
            <a:extLst>
              <a:ext uri="{FF2B5EF4-FFF2-40B4-BE49-F238E27FC236}">
                <a16:creationId xmlns:a16="http://schemas.microsoft.com/office/drawing/2014/main" id="{1311DAA7-4C85-43D7-BEA8-689CA713EE1C}"/>
              </a:ext>
            </a:extLst>
          </xdr:cNvPr>
          <xdr:cNvSpPr/>
        </xdr:nvSpPr>
        <xdr:spPr>
          <a:xfrm>
            <a:off x="36004500" y="10202257"/>
            <a:ext cx="6771409" cy="9376813"/>
          </a:xfrm>
          <a:prstGeom prst="wedgeRoundRectCallout">
            <a:avLst>
              <a:gd name="adj1" fmla="val -33719"/>
              <a:gd name="adj2" fmla="val -5902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eiryo UI" panose="020B0604030504040204" pitchFamily="50" charset="-128"/>
                <a:ea typeface="Meiryo UI" panose="020B0604030504040204" pitchFamily="50" charset="-128"/>
              </a:rPr>
              <a:t>【</a:t>
            </a:r>
            <a:r>
              <a:rPr kumimoji="1" lang="ja-JP" altLang="en-US" sz="1600" b="1">
                <a:solidFill>
                  <a:srgbClr val="000000"/>
                </a:solidFill>
                <a:latin typeface="Meiryo UI" panose="020B0604030504040204" pitchFamily="50" charset="-128"/>
                <a:ea typeface="Meiryo UI" panose="020B0604030504040204" pitchFamily="50" charset="-128"/>
              </a:rPr>
              <a:t>ワイルドカードの内訳一覧</a:t>
            </a:r>
            <a:r>
              <a:rPr kumimoji="1" lang="en-US" altLang="ja-JP" sz="1600" b="1">
                <a:solidFill>
                  <a:srgbClr val="000000"/>
                </a:solidFill>
                <a:latin typeface="Meiryo UI" panose="020B0604030504040204" pitchFamily="50" charset="-128"/>
                <a:ea typeface="Meiryo UI" panose="020B0604030504040204" pitchFamily="50" charset="-128"/>
              </a:rPr>
              <a:t>】</a:t>
            </a:r>
          </a:p>
          <a:p>
            <a:pPr algn="l"/>
            <a:r>
              <a:rPr kumimoji="1" lang="ja-JP" altLang="en-US" sz="1600" b="1" u="sng">
                <a:solidFill>
                  <a:srgbClr val="000000"/>
                </a:solidFill>
                <a:latin typeface="Meiryo UI" panose="020B0604030504040204" pitchFamily="50" charset="-128"/>
                <a:ea typeface="Meiryo UI" panose="020B0604030504040204" pitchFamily="50" charset="-128"/>
              </a:rPr>
              <a:t>ワイルドカードを用いた場合</a:t>
            </a:r>
            <a:r>
              <a:rPr kumimoji="1" lang="en-US" altLang="ja-JP" sz="1600" b="1" u="sng">
                <a:solidFill>
                  <a:srgbClr val="000000"/>
                </a:solidFill>
                <a:latin typeface="Meiryo UI" panose="020B0604030504040204" pitchFamily="50" charset="-128"/>
                <a:ea typeface="Meiryo UI" panose="020B0604030504040204" pitchFamily="50" charset="-128"/>
              </a:rPr>
              <a:t>)</a:t>
            </a:r>
            <a:r>
              <a:rPr kumimoji="1" lang="ja-JP" altLang="en-US" sz="1600" b="1" u="sng">
                <a:solidFill>
                  <a:srgbClr val="000000"/>
                </a:solidFill>
                <a:latin typeface="Meiryo UI" panose="020B0604030504040204" pitchFamily="50" charset="-128"/>
                <a:ea typeface="Meiryo UI" panose="020B0604030504040204" pitchFamily="50" charset="-128"/>
              </a:rPr>
              <a:t>ワイルドカードの内訳一覧を入力してください</a:t>
            </a:r>
          </a:p>
          <a:p>
            <a:pPr algn="l"/>
            <a:r>
              <a:rPr kumimoji="1" lang="ja-JP" altLang="en-US" sz="1600" b="0" u="none">
                <a:solidFill>
                  <a:srgbClr val="000000"/>
                </a:solidFill>
                <a:latin typeface="Meiryo UI" panose="020B0604030504040204" pitchFamily="50" charset="-128"/>
                <a:ea typeface="Meiryo UI" panose="020B0604030504040204" pitchFamily="50" charset="-128"/>
              </a:rPr>
              <a:t>カタログ</a:t>
            </a:r>
            <a:r>
              <a:rPr kumimoji="1" lang="en-US" altLang="ja-JP" sz="1600" b="0" u="none">
                <a:solidFill>
                  <a:srgbClr val="000000"/>
                </a:solidFill>
                <a:latin typeface="Meiryo UI" panose="020B0604030504040204" pitchFamily="50" charset="-128"/>
                <a:ea typeface="Meiryo UI" panose="020B0604030504040204" pitchFamily="50" charset="-128"/>
              </a:rPr>
              <a:t>(</a:t>
            </a:r>
            <a:r>
              <a:rPr kumimoji="1" lang="ja-JP" altLang="en-US" sz="1600" b="0" u="none">
                <a:solidFill>
                  <a:srgbClr val="000000"/>
                </a:solidFill>
                <a:latin typeface="Meiryo UI" panose="020B0604030504040204" pitchFamily="50" charset="-128"/>
                <a:ea typeface="Meiryo UI" panose="020B0604030504040204" pitchFamily="50" charset="-128"/>
              </a:rPr>
              <a:t>仕様書等</a:t>
            </a:r>
            <a:r>
              <a:rPr kumimoji="1" lang="en-US" altLang="ja-JP" sz="1600" b="0" u="none">
                <a:solidFill>
                  <a:srgbClr val="000000"/>
                </a:solidFill>
                <a:latin typeface="Meiryo UI" panose="020B0604030504040204" pitchFamily="50" charset="-128"/>
                <a:ea typeface="Meiryo UI" panose="020B0604030504040204" pitchFamily="50" charset="-128"/>
              </a:rPr>
              <a:t>)</a:t>
            </a:r>
            <a:r>
              <a:rPr kumimoji="1" lang="ja-JP" altLang="en-US" sz="1600" b="0" u="none">
                <a:solidFill>
                  <a:srgbClr val="000000"/>
                </a:solidFill>
                <a:latin typeface="Meiryo UI" panose="020B0604030504040204" pitchFamily="50" charset="-128"/>
                <a:ea typeface="Meiryo UI" panose="020B0604030504040204" pitchFamily="50" charset="-128"/>
              </a:rPr>
              <a:t>に記載の型番を入力、入力方法は以下を参照</a:t>
            </a:r>
          </a:p>
          <a:p>
            <a:pPr algn="l"/>
            <a:endParaRPr kumimoji="1" lang="en-US" altLang="ja-JP" sz="1600" b="1">
              <a:solidFill>
                <a:srgbClr val="000000"/>
              </a:solidFill>
              <a:latin typeface="Meiryo UI" panose="020B0604030504040204" pitchFamily="50" charset="-128"/>
              <a:ea typeface="Meiryo UI" panose="020B0604030504040204" pitchFamily="50" charset="-128"/>
            </a:endParaRPr>
          </a:p>
        </xdr:txBody>
      </xdr:sp>
      <xdr:sp macro="" textlink="">
        <xdr:nvSpPr>
          <xdr:cNvPr id="31" name="四角形: 角を丸くする 30">
            <a:extLst>
              <a:ext uri="{FF2B5EF4-FFF2-40B4-BE49-F238E27FC236}">
                <a16:creationId xmlns:a16="http://schemas.microsoft.com/office/drawing/2014/main" id="{58479085-B615-4643-A8A2-83F3A09A5BC6}"/>
              </a:ext>
            </a:extLst>
          </xdr:cNvPr>
          <xdr:cNvSpPr/>
        </xdr:nvSpPr>
        <xdr:spPr>
          <a:xfrm>
            <a:off x="36406626" y="12081295"/>
            <a:ext cx="6057556" cy="7107250"/>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Meiryo UI" panose="020B0604030504040204" pitchFamily="50" charset="-128"/>
                <a:ea typeface="Meiryo UI" panose="020B0604030504040204" pitchFamily="50" charset="-128"/>
                <a:cs typeface="+mn-cs"/>
              </a:rPr>
              <a:t>◆ワイルドカードの内訳一覧　入力方法について◆</a:t>
            </a:r>
            <a:endParaRPr kumimoji="1" lang="en-US" altLang="ja-JP" sz="1600" b="1" u="sng" baseline="0">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600" b="1" u="sng" baseline="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600" b="1" u="none">
                <a:solidFill>
                  <a:srgbClr val="FF0000"/>
                </a:solidFill>
                <a:effectLst/>
                <a:latin typeface="Meiryo UI" panose="020B0604030504040204" pitchFamily="50" charset="-128"/>
                <a:ea typeface="Meiryo UI" panose="020B0604030504040204" pitchFamily="50"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eiryo UI" panose="020B0604030504040204" pitchFamily="50" charset="-128"/>
                <a:ea typeface="Meiryo UI" panose="020B0604030504040204" pitchFamily="50" charset="-128"/>
                <a:cs typeface="+mn-cs"/>
              </a:rPr>
            </a:br>
            <a:r>
              <a:rPr kumimoji="1" lang="ja-JP" altLang="en-US" sz="1600" b="0" u="none">
                <a:solidFill>
                  <a:srgbClr val="FF0000"/>
                </a:solidFill>
                <a:effectLst/>
                <a:latin typeface="Meiryo UI" panose="020B0604030504040204" pitchFamily="50" charset="-128"/>
                <a:ea typeface="Meiryo UI" panose="020B0604030504040204" pitchFamily="50" charset="-128"/>
                <a:cs typeface="+mn-cs"/>
              </a:rPr>
              <a:t>■に含まれる可能性のある枝番をすべて入力してください。</a:t>
            </a:r>
            <a:endParaRPr kumimoji="1" lang="en-US" altLang="ja-JP" sz="1600" b="0" u="none">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600" b="0" u="none">
                <a:solidFill>
                  <a:srgbClr val="FF0000"/>
                </a:solidFill>
                <a:effectLst/>
                <a:latin typeface="Meiryo UI" panose="020B0604030504040204" pitchFamily="50" charset="-128"/>
                <a:ea typeface="Meiryo UI" panose="020B0604030504040204" pitchFamily="50" charset="-128"/>
                <a:cs typeface="+mn-cs"/>
              </a:rPr>
              <a:t>ただし、能力や性能値が異なる場合は別の型番として入力してください。</a:t>
            </a:r>
          </a:p>
          <a:p>
            <a:endParaRPr lang="ja-JP" altLang="ja-JP" sz="1600">
              <a:solidFill>
                <a:srgbClr val="FF0000"/>
              </a:solidFill>
              <a:effectLst/>
              <a:latin typeface="Meiryo UI" panose="020B0604030504040204" pitchFamily="50" charset="-128"/>
              <a:ea typeface="Meiryo UI" panose="020B0604030504040204" pitchFamily="50" charset="-128"/>
            </a:endParaRPr>
          </a:p>
          <a:p>
            <a:r>
              <a:rPr kumimoji="1" lang="ja-JP" altLang="en-US" sz="1600" b="0">
                <a:solidFill>
                  <a:srgbClr val="FF0000"/>
                </a:solidFill>
                <a:effectLst/>
                <a:latin typeface="Meiryo UI" panose="020B0604030504040204" pitchFamily="50" charset="-128"/>
                <a:ea typeface="Meiryo UI" panose="020B0604030504040204" pitchFamily="50" charset="-128"/>
                <a:cs typeface="+mn-cs"/>
              </a:rPr>
              <a:t>入力例）</a:t>
            </a:r>
            <a:r>
              <a:rPr kumimoji="1" lang="ja-JP" altLang="ja-JP" sz="1600" b="0">
                <a:solidFill>
                  <a:srgbClr val="FF0000"/>
                </a:solidFill>
                <a:effectLst/>
                <a:latin typeface="Meiryo UI" panose="020B0604030504040204" pitchFamily="50" charset="-128"/>
                <a:ea typeface="Meiryo UI" panose="020B0604030504040204" pitchFamily="50" charset="-128"/>
                <a:cs typeface="+mn-cs"/>
              </a:rPr>
              <a:t>カタログ記載型番　：</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XYZ-123FL</a:t>
            </a:r>
          </a:p>
          <a:p>
            <a:r>
              <a:rPr kumimoji="1" lang="ja-JP" altLang="en-US" sz="1600" b="0">
                <a:solidFill>
                  <a:srgbClr val="FF0000"/>
                </a:solidFill>
                <a:effectLst/>
                <a:latin typeface="Meiryo UI" panose="020B0604030504040204" pitchFamily="50" charset="-128"/>
                <a:ea typeface="Meiryo UI" panose="020B0604030504040204" pitchFamily="50" charset="-128"/>
                <a:cs typeface="+mn-cs"/>
              </a:rPr>
              <a:t>　　　　　　　　　　　　　　　　　　　</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XYZ-123GK</a:t>
            </a:r>
            <a:endParaRPr lang="ja-JP" altLang="ja-JP" sz="1600">
              <a:solidFill>
                <a:srgbClr val="FF0000"/>
              </a:solidFill>
              <a:effectLst/>
              <a:latin typeface="Meiryo UI" panose="020B0604030504040204" pitchFamily="50" charset="-128"/>
              <a:ea typeface="Meiryo UI" panose="020B0604030504040204" pitchFamily="50" charset="-128"/>
            </a:endParaRPr>
          </a:p>
          <a:p>
            <a:r>
              <a:rPr kumimoji="1" lang="ja-JP" altLang="ja-JP" sz="1600" b="0">
                <a:solidFill>
                  <a:srgbClr val="FF0000"/>
                </a:solidFill>
                <a:effectLst/>
                <a:latin typeface="Meiryo UI" panose="020B0604030504040204" pitchFamily="50" charset="-128"/>
                <a:ea typeface="Meiryo UI" panose="020B0604030504040204" pitchFamily="50" charset="-128"/>
                <a:cs typeface="+mn-cs"/>
              </a:rPr>
              <a:t>性能値・能力値が確定する代表型番部分　：</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XYZ-123</a:t>
            </a:r>
            <a:endParaRPr lang="ja-JP" altLang="ja-JP" sz="1600">
              <a:solidFill>
                <a:srgbClr val="FF0000"/>
              </a:solidFill>
              <a:effectLst/>
              <a:latin typeface="Meiryo UI" panose="020B0604030504040204" pitchFamily="50" charset="-128"/>
              <a:ea typeface="Meiryo UI" panose="020B0604030504040204" pitchFamily="50" charset="-128"/>
            </a:endParaRPr>
          </a:p>
          <a:p>
            <a:r>
              <a:rPr kumimoji="1" lang="ja-JP" altLang="ja-JP" sz="1600" b="0">
                <a:solidFill>
                  <a:srgbClr val="FF0000"/>
                </a:solidFill>
                <a:effectLst/>
                <a:latin typeface="Meiryo UI" panose="020B0604030504040204" pitchFamily="50" charset="-128"/>
                <a:ea typeface="Meiryo UI" panose="020B0604030504040204" pitchFamily="50" charset="-128"/>
                <a:cs typeface="+mn-cs"/>
              </a:rPr>
              <a:t>性能値・能力値に影響のない枝番部分　　：</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-FL(</a:t>
            </a:r>
            <a:r>
              <a:rPr kumimoji="1" lang="ja-JP" altLang="en-US" sz="1600" b="0">
                <a:solidFill>
                  <a:srgbClr val="FF0000"/>
                </a:solidFill>
                <a:effectLst/>
                <a:latin typeface="Meiryo UI" panose="020B0604030504040204" pitchFamily="50" charset="-128"/>
                <a:ea typeface="Meiryo UI" panose="020B0604030504040204" pitchFamily="50" charset="-128"/>
                <a:cs typeface="+mn-cs"/>
              </a:rPr>
              <a:t>●●仕様</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a:t>
            </a:r>
          </a:p>
          <a:p>
            <a:r>
              <a:rPr kumimoji="1" lang="ja-JP" altLang="en-US" sz="1600" b="0">
                <a:solidFill>
                  <a:srgbClr val="FF0000"/>
                </a:solidFill>
                <a:effectLst/>
                <a:latin typeface="Meiryo UI" panose="020B0604030504040204" pitchFamily="50" charset="-128"/>
                <a:ea typeface="Meiryo UI" panose="020B0604030504040204" pitchFamily="50" charset="-128"/>
                <a:cs typeface="+mn-cs"/>
              </a:rPr>
              <a:t>　　　　　　　　　　　　　　　　　　　　              </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-GK(</a:t>
            </a:r>
            <a:r>
              <a:rPr kumimoji="1" lang="ja-JP" altLang="en-US" sz="1600" b="0">
                <a:solidFill>
                  <a:srgbClr val="FF0000"/>
                </a:solidFill>
                <a:effectLst/>
                <a:latin typeface="Meiryo UI" panose="020B0604030504040204" pitchFamily="50" charset="-128"/>
                <a:ea typeface="Meiryo UI" panose="020B0604030504040204" pitchFamily="50" charset="-128"/>
                <a:cs typeface="+mn-cs"/>
              </a:rPr>
              <a:t>○○タイプ</a:t>
            </a:r>
            <a:r>
              <a:rPr kumimoji="1" lang="en-US" altLang="ja-JP" sz="1600" b="0">
                <a:solidFill>
                  <a:srgbClr val="FF0000"/>
                </a:solidFill>
                <a:effectLst/>
                <a:latin typeface="Meiryo UI" panose="020B0604030504040204" pitchFamily="50" charset="-128"/>
                <a:ea typeface="Meiryo UI" panose="020B0604030504040204" pitchFamily="50" charset="-128"/>
                <a:cs typeface="+mn-cs"/>
              </a:rPr>
              <a:t>)</a:t>
            </a:r>
            <a:endParaRPr lang="ja-JP" altLang="ja-JP" sz="1600">
              <a:solidFill>
                <a:srgbClr val="FF0000"/>
              </a:solidFill>
              <a:effectLst/>
              <a:latin typeface="Meiryo UI" panose="020B0604030504040204" pitchFamily="50" charset="-128"/>
              <a:ea typeface="Meiryo UI" panose="020B0604030504040204" pitchFamily="50" charset="-128"/>
            </a:endParaRPr>
          </a:p>
          <a:p>
            <a:pPr algn="l"/>
            <a:r>
              <a:rPr kumimoji="1" lang="ja-JP" altLang="ja-JP" sz="1600" b="1" u="sng">
                <a:solidFill>
                  <a:srgbClr val="FF0000"/>
                </a:solidFill>
                <a:effectLst/>
                <a:latin typeface="Meiryo UI" panose="020B0604030504040204" pitchFamily="50" charset="-128"/>
                <a:ea typeface="Meiryo UI" panose="020B0604030504040204" pitchFamily="50" charset="-128"/>
                <a:cs typeface="+mn-cs"/>
              </a:rPr>
              <a:t>⇒</a:t>
            </a:r>
            <a:r>
              <a:rPr kumimoji="1" lang="ja-JP" altLang="en-US" sz="1600" b="1" u="sng">
                <a:solidFill>
                  <a:srgbClr val="FF0000"/>
                </a:solidFill>
                <a:effectLst/>
                <a:latin typeface="Meiryo UI" panose="020B0604030504040204" pitchFamily="50" charset="-128"/>
                <a:ea typeface="Meiryo UI" panose="020B0604030504040204" pitchFamily="50" charset="-128"/>
                <a:cs typeface="+mn-cs"/>
              </a:rPr>
              <a:t>　</a:t>
            </a:r>
            <a:r>
              <a:rPr kumimoji="1" lang="ja-JP" altLang="ja-JP" sz="1600" b="1" u="sng">
                <a:solidFill>
                  <a:srgbClr val="FF0000"/>
                </a:solidFill>
                <a:effectLst/>
                <a:latin typeface="Meiryo UI" panose="020B0604030504040204" pitchFamily="50" charset="-128"/>
                <a:ea typeface="Meiryo UI" panose="020B0604030504040204" pitchFamily="50" charset="-128"/>
                <a:cs typeface="+mn-cs"/>
              </a:rPr>
              <a:t>リストに入力する型番　　：</a:t>
            </a:r>
            <a:r>
              <a:rPr kumimoji="1" lang="en-US" altLang="ja-JP" sz="1600" b="1" u="sng">
                <a:solidFill>
                  <a:srgbClr val="FF0000"/>
                </a:solidFill>
                <a:effectLst/>
                <a:latin typeface="Meiryo UI" panose="020B0604030504040204" pitchFamily="50" charset="-128"/>
                <a:ea typeface="Meiryo UI" panose="020B0604030504040204" pitchFamily="50" charset="-128"/>
                <a:cs typeface="+mn-cs"/>
              </a:rPr>
              <a:t>XYZ-123■</a:t>
            </a:r>
            <a:endParaRPr kumimoji="0" lang="en-US" altLang="ja-JP" sz="1600" b="0" u="none">
              <a:solidFill>
                <a:srgbClr val="FF0000"/>
              </a:solidFill>
              <a:effectLst/>
              <a:latin typeface="Meiryo UI" panose="020B0604030504040204" pitchFamily="50" charset="-128"/>
              <a:ea typeface="Meiryo UI" panose="020B0604030504040204" pitchFamily="50" charset="-128"/>
              <a:cs typeface="+mn-cs"/>
            </a:endParaRPr>
          </a:p>
          <a:p>
            <a:pPr algn="l"/>
            <a:r>
              <a:rPr kumimoji="0" lang="ja-JP" altLang="en-US" sz="1600" b="1" u="sng">
                <a:solidFill>
                  <a:srgbClr val="FF0000"/>
                </a:solidFill>
                <a:effectLst/>
                <a:latin typeface="Meiryo UI" panose="020B0604030504040204" pitchFamily="50" charset="-128"/>
                <a:ea typeface="Meiryo UI" panose="020B0604030504040204" pitchFamily="50" charset="-128"/>
                <a:cs typeface="+mn-cs"/>
              </a:rPr>
              <a:t>⇒　内訳一覧に入力する枝番　：</a:t>
            </a:r>
            <a:r>
              <a:rPr kumimoji="0" lang="en-US" altLang="ja-JP" sz="1600" b="1" u="sng">
                <a:solidFill>
                  <a:srgbClr val="FF0000"/>
                </a:solidFill>
                <a:effectLst/>
                <a:latin typeface="Meiryo UI" panose="020B0604030504040204" pitchFamily="50" charset="-128"/>
                <a:ea typeface="Meiryo UI" panose="020B0604030504040204" pitchFamily="50" charset="-128"/>
                <a:cs typeface="+mn-cs"/>
              </a:rPr>
              <a:t>-FL(</a:t>
            </a:r>
            <a:r>
              <a:rPr kumimoji="0" lang="ja-JP" altLang="en-US" sz="1600" b="1" u="sng">
                <a:solidFill>
                  <a:srgbClr val="FF0000"/>
                </a:solidFill>
                <a:effectLst/>
                <a:latin typeface="Meiryo UI" panose="020B0604030504040204" pitchFamily="50" charset="-128"/>
                <a:ea typeface="Meiryo UI" panose="020B0604030504040204" pitchFamily="50" charset="-128"/>
                <a:cs typeface="+mn-cs"/>
              </a:rPr>
              <a:t>●●仕様</a:t>
            </a:r>
            <a:r>
              <a:rPr kumimoji="0" lang="en-US" altLang="ja-JP" sz="1600" b="1" u="sng">
                <a:solidFill>
                  <a:srgbClr val="FF0000"/>
                </a:solidFill>
                <a:effectLst/>
                <a:latin typeface="Meiryo UI" panose="020B0604030504040204" pitchFamily="50" charset="-128"/>
                <a:ea typeface="Meiryo UI" panose="020B0604030504040204" pitchFamily="50" charset="-128"/>
                <a:cs typeface="+mn-cs"/>
              </a:rPr>
              <a:t>),-GK(</a:t>
            </a:r>
            <a:r>
              <a:rPr kumimoji="0" lang="ja-JP" altLang="en-US" sz="1600" b="1" u="sng">
                <a:solidFill>
                  <a:srgbClr val="FF0000"/>
                </a:solidFill>
                <a:effectLst/>
                <a:latin typeface="Meiryo UI" panose="020B0604030504040204" pitchFamily="50" charset="-128"/>
                <a:ea typeface="Meiryo UI" panose="020B0604030504040204" pitchFamily="50" charset="-128"/>
                <a:cs typeface="+mn-cs"/>
              </a:rPr>
              <a:t>○○タイプ</a:t>
            </a:r>
            <a:r>
              <a:rPr kumimoji="0" lang="en-US" altLang="ja-JP" sz="1600" b="1" u="sng">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600" b="1" u="sng">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600" b="0" u="none">
              <a:solidFill>
                <a:srgbClr val="FF0000"/>
              </a:solidFill>
              <a:effectLst/>
              <a:latin typeface="Meiryo UI" panose="020B0604030504040204" pitchFamily="50" charset="-128"/>
              <a:ea typeface="Meiryo UI" panose="020B0604030504040204" pitchFamily="50" charset="-128"/>
              <a:cs typeface="+mn-cs"/>
            </a:endParaRPr>
          </a:p>
          <a:p>
            <a:r>
              <a:rPr kumimoji="1" lang="en-US" altLang="ja-JP" sz="1600" b="1" u="sng">
                <a:solidFill>
                  <a:srgbClr val="FF0000"/>
                </a:solidFill>
                <a:effectLst/>
                <a:latin typeface="Meiryo UI" panose="020B0604030504040204" pitchFamily="50" charset="-128"/>
                <a:ea typeface="Meiryo UI" panose="020B0604030504040204" pitchFamily="50" charset="-128"/>
                <a:cs typeface="+mn-cs"/>
              </a:rPr>
              <a:t>※</a:t>
            </a:r>
            <a:r>
              <a:rPr kumimoji="1" lang="ja-JP" altLang="en-US" sz="1600" b="1" u="sng">
                <a:solidFill>
                  <a:srgbClr val="FF0000"/>
                </a:solidFill>
                <a:effectLst/>
                <a:latin typeface="Meiryo UI" panose="020B0604030504040204" pitchFamily="50" charset="-128"/>
                <a:ea typeface="Meiryo UI" panose="020B0604030504040204" pitchFamily="50" charset="-128"/>
                <a:cs typeface="+mn-cs"/>
              </a:rPr>
              <a:t>　</a:t>
            </a:r>
            <a:r>
              <a:rPr kumimoji="1" lang="ja-JP" altLang="ja-JP" sz="1600" b="1" u="sng">
                <a:solidFill>
                  <a:srgbClr val="FF0000"/>
                </a:solidFill>
                <a:effectLst/>
                <a:latin typeface="Meiryo UI" panose="020B0604030504040204" pitchFamily="50" charset="-128"/>
                <a:ea typeface="Meiryo UI" panose="020B0604030504040204" pitchFamily="50" charset="-128"/>
                <a:cs typeface="+mn-cs"/>
              </a:rPr>
              <a:t>枝番が</a:t>
            </a:r>
            <a:r>
              <a:rPr kumimoji="1" lang="en-US" altLang="ja-JP" sz="1600" b="1" u="sng">
                <a:solidFill>
                  <a:srgbClr val="FF0000"/>
                </a:solidFill>
                <a:effectLst/>
                <a:latin typeface="Meiryo UI" panose="020B0604030504040204" pitchFamily="50" charset="-128"/>
                <a:ea typeface="Meiryo UI" panose="020B0604030504040204" pitchFamily="50" charset="-128"/>
                <a:cs typeface="+mn-cs"/>
              </a:rPr>
              <a:t>2</a:t>
            </a:r>
            <a:r>
              <a:rPr kumimoji="1" lang="ja-JP" altLang="ja-JP" sz="1600" b="1" u="sng">
                <a:solidFill>
                  <a:srgbClr val="FF0000"/>
                </a:solidFill>
                <a:effectLst/>
                <a:latin typeface="Meiryo UI" panose="020B0604030504040204" pitchFamily="50" charset="-128"/>
                <a:ea typeface="Meiryo UI" panose="020B0604030504040204" pitchFamily="50" charset="-128"/>
                <a:cs typeface="+mn-cs"/>
              </a:rPr>
              <a:t>文字以上あっても、黒四角は</a:t>
            </a:r>
            <a:r>
              <a:rPr kumimoji="1" lang="en-US" altLang="ja-JP" sz="1600" b="1" u="sng">
                <a:solidFill>
                  <a:srgbClr val="FF0000"/>
                </a:solidFill>
                <a:effectLst/>
                <a:latin typeface="Meiryo UI" panose="020B0604030504040204" pitchFamily="50" charset="-128"/>
                <a:ea typeface="Meiryo UI" panose="020B0604030504040204" pitchFamily="50" charset="-128"/>
                <a:cs typeface="+mn-cs"/>
              </a:rPr>
              <a:t>1</a:t>
            </a:r>
            <a:r>
              <a:rPr kumimoji="1" lang="ja-JP" altLang="ja-JP" sz="1600" b="1" u="sng">
                <a:solidFill>
                  <a:srgbClr val="FF0000"/>
                </a:solidFill>
                <a:effectLst/>
                <a:latin typeface="Meiryo UI" panose="020B0604030504040204" pitchFamily="50" charset="-128"/>
                <a:ea typeface="Meiryo UI" panose="020B0604030504040204" pitchFamily="50" charset="-128"/>
                <a:cs typeface="+mn-cs"/>
              </a:rPr>
              <a:t>文字</a:t>
            </a:r>
            <a:endParaRPr kumimoji="1" lang="en-US" altLang="ja-JP" sz="1600" b="1" u="sng">
              <a:solidFill>
                <a:srgbClr val="FF0000"/>
              </a:solidFill>
              <a:effectLst/>
              <a:latin typeface="Meiryo UI" panose="020B0604030504040204" pitchFamily="50" charset="-128"/>
              <a:ea typeface="Meiryo UI" panose="020B0604030504040204" pitchFamily="50" charset="-128"/>
              <a:cs typeface="+mn-cs"/>
            </a:endParaRPr>
          </a:p>
          <a:p>
            <a:r>
              <a:rPr kumimoji="1" lang="en-US" altLang="ja-JP" sz="1600" b="1" u="sng">
                <a:solidFill>
                  <a:srgbClr val="FF0000"/>
                </a:solidFill>
                <a:effectLst/>
                <a:latin typeface="Meiryo UI" panose="020B0604030504040204" pitchFamily="50" charset="-128"/>
                <a:ea typeface="Meiryo UI" panose="020B0604030504040204" pitchFamily="50" charset="-128"/>
                <a:cs typeface="+mn-cs"/>
              </a:rPr>
              <a:t>※</a:t>
            </a:r>
            <a:r>
              <a:rPr kumimoji="1" lang="ja-JP" altLang="en-US" sz="1600" b="1" u="sng">
                <a:solidFill>
                  <a:srgbClr val="FF0000"/>
                </a:solidFill>
                <a:effectLst/>
                <a:latin typeface="Meiryo UI" panose="020B0604030504040204" pitchFamily="50" charset="-128"/>
                <a:ea typeface="Meiryo UI" panose="020B0604030504040204" pitchFamily="50" charset="-128"/>
                <a:cs typeface="+mn-cs"/>
              </a:rPr>
              <a:t>　枝番と枝番の示す仕様はカンマ区切り入力する</a:t>
            </a:r>
            <a:endParaRPr lang="ja-JP" altLang="ja-JP" sz="1600" b="1">
              <a:solidFill>
                <a:srgbClr val="FF0000"/>
              </a:solidFill>
              <a:effectLst/>
              <a:latin typeface="Meiryo UI" panose="020B0604030504040204" pitchFamily="50" charset="-128"/>
              <a:ea typeface="Meiryo UI" panose="020B0604030504040204" pitchFamily="50" charset="-128"/>
            </a:endParaRPr>
          </a:p>
        </xdr:txBody>
      </xdr:sp>
    </xdr:grpSp>
    <xdr:clientData/>
  </xdr:twoCellAnchor>
  <xdr:twoCellAnchor editAs="oneCell">
    <xdr:from>
      <xdr:col>6</xdr:col>
      <xdr:colOff>3216101</xdr:colOff>
      <xdr:row>22</xdr:row>
      <xdr:rowOff>224967</xdr:rowOff>
    </xdr:from>
    <xdr:to>
      <xdr:col>9</xdr:col>
      <xdr:colOff>95942</xdr:colOff>
      <xdr:row>27</xdr:row>
      <xdr:rowOff>283169</xdr:rowOff>
    </xdr:to>
    <xdr:sp macro="" textlink="">
      <xdr:nvSpPr>
        <xdr:cNvPr id="25" name="吹き出し: 角を丸めた四角形 24">
          <a:extLst>
            <a:ext uri="{FF2B5EF4-FFF2-40B4-BE49-F238E27FC236}">
              <a16:creationId xmlns:a16="http://schemas.microsoft.com/office/drawing/2014/main" id="{C2A9BEFE-4C22-4B45-AEE6-D4CEB3708ACD}"/>
            </a:ext>
          </a:extLst>
        </xdr:cNvPr>
        <xdr:cNvSpPr/>
      </xdr:nvSpPr>
      <xdr:spPr>
        <a:xfrm>
          <a:off x="16083510" y="10927603"/>
          <a:ext cx="5271539" cy="1697715"/>
        </a:xfrm>
        <a:prstGeom prst="wedgeRoundRectCallout">
          <a:avLst>
            <a:gd name="adj1" fmla="val 22502"/>
            <a:gd name="adj2" fmla="val -159182"/>
            <a:gd name="adj3" fmla="val 16667"/>
          </a:avLst>
        </a:prstGeom>
        <a:solidFill>
          <a:srgbClr val="FFFFCC"/>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メイリオ" panose="020B0604030504040204" pitchFamily="50" charset="-128"/>
              <a:ea typeface="メイリオ" panose="020B0604030504040204" pitchFamily="50" charset="-128"/>
            </a:rPr>
            <a:t>【</a:t>
          </a:r>
          <a:r>
            <a:rPr kumimoji="1" lang="ja-JP" altLang="en-US" sz="1600" b="1">
              <a:solidFill>
                <a:srgbClr val="000000"/>
              </a:solidFill>
              <a:latin typeface="メイリオ" panose="020B0604030504040204" pitchFamily="50" charset="-128"/>
              <a:ea typeface="メイリオ" panose="020B0604030504040204" pitchFamily="50" charset="-128"/>
            </a:rPr>
            <a:t>ガラスの仕様を入力してください</a:t>
          </a:r>
          <a:r>
            <a:rPr kumimoji="1" lang="en-US" altLang="ja-JP" sz="1600" b="1">
              <a:solidFill>
                <a:srgbClr val="000000"/>
              </a:solidFill>
              <a:latin typeface="メイリオ" panose="020B0604030504040204" pitchFamily="50" charset="-128"/>
              <a:ea typeface="メイリオ" panose="020B0604030504040204" pitchFamily="50" charset="-128"/>
            </a:rPr>
            <a:t>】</a:t>
          </a:r>
        </a:p>
        <a:p>
          <a:pPr algn="l"/>
          <a:r>
            <a:rPr kumimoji="1" lang="ja-JP" altLang="en-US" sz="1600" b="0">
              <a:solidFill>
                <a:srgbClr val="000000"/>
              </a:solidFill>
              <a:latin typeface="メイリオ" panose="020B0604030504040204" pitchFamily="50" charset="-128"/>
              <a:ea typeface="メイリオ" panose="020B0604030504040204" pitchFamily="50" charset="-128"/>
            </a:rPr>
            <a:t>プルダウンから登録するガラスを選択してください。</a:t>
          </a:r>
          <a:endParaRPr kumimoji="1" lang="en-US" altLang="ja-JP" sz="1600" b="0">
            <a:solidFill>
              <a:srgbClr val="000000"/>
            </a:solidFill>
            <a:latin typeface="メイリオ" panose="020B0604030504040204" pitchFamily="50" charset="-128"/>
            <a:ea typeface="メイリオ" panose="020B0604030504040204" pitchFamily="50" charset="-128"/>
          </a:endParaRPr>
        </a:p>
        <a:p>
          <a:pPr algn="l"/>
          <a:r>
            <a:rPr kumimoji="1" lang="en-US" altLang="ja-JP" sz="1600" b="0">
              <a:solidFill>
                <a:srgbClr val="000000"/>
              </a:solidFill>
              <a:latin typeface="メイリオ" panose="020B0604030504040204" pitchFamily="50" charset="-128"/>
              <a:ea typeface="メイリオ" panose="020B0604030504040204" pitchFamily="50" charset="-128"/>
            </a:rPr>
            <a:t>※</a:t>
          </a:r>
          <a:r>
            <a:rPr kumimoji="1" lang="ja-JP" altLang="en-US" sz="1600" b="0">
              <a:solidFill>
                <a:srgbClr val="000000"/>
              </a:solidFill>
              <a:latin typeface="メイリオ" panose="020B0604030504040204" pitchFamily="50" charset="-128"/>
              <a:ea typeface="メイリオ" panose="020B0604030504040204" pitchFamily="50" charset="-128"/>
            </a:rPr>
            <a:t>Ｆ列はＥ列を入力すると自動反映されます。</a:t>
          </a:r>
          <a:endParaRPr kumimoji="1" lang="en-US" altLang="ja-JP" sz="1600" b="0">
            <a:solidFill>
              <a:srgbClr val="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12</xdr:col>
      <xdr:colOff>2112819</xdr:colOff>
      <xdr:row>19</xdr:row>
      <xdr:rowOff>39832</xdr:rowOff>
    </xdr:from>
    <xdr:to>
      <xdr:col>14</xdr:col>
      <xdr:colOff>549046</xdr:colOff>
      <xdr:row>23</xdr:row>
      <xdr:rowOff>19650</xdr:rowOff>
    </xdr:to>
    <xdr:sp macro="" textlink="">
      <xdr:nvSpPr>
        <xdr:cNvPr id="26" name="吹き出し: 角を丸めた四角形 25">
          <a:extLst>
            <a:ext uri="{FF2B5EF4-FFF2-40B4-BE49-F238E27FC236}">
              <a16:creationId xmlns:a16="http://schemas.microsoft.com/office/drawing/2014/main" id="{0B195A2B-DBCF-489D-9FD2-EF122DD62AD7}"/>
            </a:ext>
          </a:extLst>
        </xdr:cNvPr>
        <xdr:cNvSpPr/>
      </xdr:nvSpPr>
      <xdr:spPr>
        <a:xfrm>
          <a:off x="29995092" y="9755332"/>
          <a:ext cx="3233364" cy="1296000"/>
        </a:xfrm>
        <a:prstGeom prst="wedgeRoundRectCallout">
          <a:avLst>
            <a:gd name="adj1" fmla="val -4376"/>
            <a:gd name="adj2" fmla="val -8141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メイリオ" panose="020B0604030504040204" pitchFamily="50" charset="-128"/>
              <a:ea typeface="メイリオ" panose="020B0604030504040204" pitchFamily="50" charset="-128"/>
            </a:rPr>
            <a:t>【U</a:t>
          </a:r>
          <a:r>
            <a:rPr kumimoji="1" lang="ja-JP" altLang="en-US" sz="1600" b="1">
              <a:solidFill>
                <a:srgbClr val="000000"/>
              </a:solidFill>
              <a:latin typeface="メイリオ" panose="020B0604030504040204" pitchFamily="50" charset="-128"/>
              <a:ea typeface="メイリオ" panose="020B0604030504040204" pitchFamily="50" charset="-128"/>
            </a:rPr>
            <a:t>ｗ値</a:t>
          </a:r>
          <a:r>
            <a:rPr kumimoji="1" lang="en-US" altLang="ja-JP" sz="1600" b="1">
              <a:solidFill>
                <a:srgbClr val="000000"/>
              </a:solidFill>
              <a:latin typeface="メイリオ" panose="020B0604030504040204" pitchFamily="50" charset="-128"/>
              <a:ea typeface="メイリオ" panose="020B0604030504040204" pitchFamily="50" charset="-128"/>
            </a:rPr>
            <a:t>】</a:t>
          </a:r>
        </a:p>
        <a:p>
          <a:pPr algn="l"/>
          <a:r>
            <a:rPr kumimoji="1" lang="ja-JP" altLang="en-US" sz="1600" b="0">
              <a:solidFill>
                <a:srgbClr val="000000"/>
              </a:solidFill>
              <a:latin typeface="メイリオ" panose="020B0604030504040204" pitchFamily="50" charset="-128"/>
              <a:ea typeface="メイリオ" panose="020B0604030504040204" pitchFamily="50" charset="-128"/>
            </a:rPr>
            <a:t>正しい数値で入力してください</a:t>
          </a:r>
          <a:endParaRPr kumimoji="1" lang="en-US" altLang="ja-JP" sz="1600" b="0">
            <a:solidFill>
              <a:srgbClr val="000000"/>
            </a:solidFill>
            <a:latin typeface="メイリオ" panose="020B0604030504040204" pitchFamily="50" charset="-128"/>
            <a:ea typeface="メイリオ" panose="020B0604030504040204" pitchFamily="50" charset="-128"/>
          </a:endParaRPr>
        </a:p>
        <a:p>
          <a:pPr algn="l"/>
          <a:endParaRPr kumimoji="1" lang="ja-JP" altLang="en-US" sz="1600" b="1">
            <a:solidFill>
              <a:srgbClr val="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11</xdr:col>
      <xdr:colOff>953308</xdr:colOff>
      <xdr:row>18</xdr:row>
      <xdr:rowOff>211630</xdr:rowOff>
    </xdr:from>
    <xdr:to>
      <xdr:col>12</xdr:col>
      <xdr:colOff>1829609</xdr:colOff>
      <xdr:row>22</xdr:row>
      <xdr:rowOff>187639</xdr:rowOff>
    </xdr:to>
    <xdr:sp macro="" textlink="">
      <xdr:nvSpPr>
        <xdr:cNvPr id="17" name="吹き出し: 角を丸めた四角形 16">
          <a:extLst>
            <a:ext uri="{FF2B5EF4-FFF2-40B4-BE49-F238E27FC236}">
              <a16:creationId xmlns:a16="http://schemas.microsoft.com/office/drawing/2014/main" id="{F897EE15-0B81-4A7E-95E0-F8C90D0E0B92}"/>
            </a:ext>
          </a:extLst>
        </xdr:cNvPr>
        <xdr:cNvSpPr/>
      </xdr:nvSpPr>
      <xdr:spPr>
        <a:xfrm>
          <a:off x="24990944" y="9598085"/>
          <a:ext cx="3491346" cy="1292190"/>
        </a:xfrm>
        <a:prstGeom prst="wedgeRoundRectCallout">
          <a:avLst>
            <a:gd name="adj1" fmla="val -34633"/>
            <a:gd name="adj2" fmla="val -11473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メイリオ" panose="020B0604030504040204" pitchFamily="50" charset="-128"/>
              <a:ea typeface="メイリオ" panose="020B0604030504040204" pitchFamily="50" charset="-128"/>
            </a:rPr>
            <a:t>【Ug</a:t>
          </a:r>
          <a:r>
            <a:rPr kumimoji="1" lang="ja-JP" altLang="en-US" sz="1600" b="1">
              <a:solidFill>
                <a:srgbClr val="000000"/>
              </a:solidFill>
              <a:latin typeface="メイリオ" panose="020B0604030504040204" pitchFamily="50" charset="-128"/>
              <a:ea typeface="メイリオ" panose="020B0604030504040204" pitchFamily="50" charset="-128"/>
            </a:rPr>
            <a:t>値</a:t>
          </a:r>
          <a:r>
            <a:rPr kumimoji="1" lang="en-US" altLang="ja-JP" sz="1600" b="1">
              <a:solidFill>
                <a:srgbClr val="000000"/>
              </a:solidFill>
              <a:latin typeface="メイリオ" panose="020B0604030504040204" pitchFamily="50" charset="-128"/>
              <a:ea typeface="メイリオ" panose="020B0604030504040204" pitchFamily="50" charset="-128"/>
            </a:rPr>
            <a:t>】</a:t>
          </a:r>
        </a:p>
        <a:p>
          <a:pPr algn="l"/>
          <a:r>
            <a:rPr kumimoji="1" lang="ja-JP" altLang="en-US" sz="1600" b="0">
              <a:solidFill>
                <a:srgbClr val="000000"/>
              </a:solidFill>
              <a:latin typeface="メイリオ" panose="020B0604030504040204" pitchFamily="50" charset="-128"/>
              <a:ea typeface="メイリオ" panose="020B0604030504040204" pitchFamily="50" charset="-128"/>
            </a:rPr>
            <a:t>正しい数値で入力してください</a:t>
          </a:r>
          <a:endParaRPr kumimoji="1" lang="en-US" altLang="ja-JP" sz="1600" b="0">
            <a:solidFill>
              <a:srgbClr val="000000"/>
            </a:solidFill>
            <a:latin typeface="メイリオ" panose="020B0604030504040204" pitchFamily="50" charset="-128"/>
            <a:ea typeface="メイリオ" panose="020B0604030504040204" pitchFamily="50" charset="-128"/>
          </a:endParaRPr>
        </a:p>
        <a:p>
          <a:pPr algn="l"/>
          <a:endParaRPr kumimoji="1" lang="ja-JP" altLang="en-US" sz="1600" b="1">
            <a:solidFill>
              <a:srgbClr val="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6</xdr:col>
      <xdr:colOff>0</xdr:colOff>
      <xdr:row>17</xdr:row>
      <xdr:rowOff>0</xdr:rowOff>
    </xdr:from>
    <xdr:to>
      <xdr:col>7</xdr:col>
      <xdr:colOff>2608580</xdr:colOff>
      <xdr:row>19</xdr:row>
      <xdr:rowOff>29564</xdr:rowOff>
    </xdr:to>
    <xdr:sp macro="" textlink="">
      <xdr:nvSpPr>
        <xdr:cNvPr id="18" name="右中かっこ 17">
          <a:extLst>
            <a:ext uri="{FF2B5EF4-FFF2-40B4-BE49-F238E27FC236}">
              <a16:creationId xmlns:a16="http://schemas.microsoft.com/office/drawing/2014/main" id="{78BA0721-CA64-468E-B0C7-E43979FE477B}"/>
            </a:ext>
          </a:extLst>
        </xdr:cNvPr>
        <xdr:cNvSpPr/>
      </xdr:nvSpPr>
      <xdr:spPr>
        <a:xfrm rot="5400000">
          <a:off x="12476938" y="5509437"/>
          <a:ext cx="668374" cy="7588250"/>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xdr:col>
      <xdr:colOff>358775</xdr:colOff>
      <xdr:row>21</xdr:row>
      <xdr:rowOff>91498</xdr:rowOff>
    </xdr:from>
    <xdr:to>
      <xdr:col>6</xdr:col>
      <xdr:colOff>2720686</xdr:colOff>
      <xdr:row>59</xdr:row>
      <xdr:rowOff>20435</xdr:rowOff>
    </xdr:to>
    <xdr:grpSp>
      <xdr:nvGrpSpPr>
        <xdr:cNvPr id="19" name="グループ化 18">
          <a:extLst>
            <a:ext uri="{FF2B5EF4-FFF2-40B4-BE49-F238E27FC236}">
              <a16:creationId xmlns:a16="http://schemas.microsoft.com/office/drawing/2014/main" id="{EEA049CE-C313-54AA-9C51-1AAA80D8EF2A}"/>
            </a:ext>
          </a:extLst>
        </xdr:cNvPr>
        <xdr:cNvGrpSpPr/>
      </xdr:nvGrpSpPr>
      <xdr:grpSpPr>
        <a:xfrm>
          <a:off x="6822267" y="10468899"/>
          <a:ext cx="9116002" cy="12425044"/>
          <a:chOff x="7584267" y="10634460"/>
          <a:chExt cx="9087427" cy="12438380"/>
        </a:xfrm>
      </xdr:grpSpPr>
      <xdr:sp macro="" textlink="">
        <xdr:nvSpPr>
          <xdr:cNvPr id="21" name="吹き出し: 角を丸めた四角形 20">
            <a:extLst>
              <a:ext uri="{FF2B5EF4-FFF2-40B4-BE49-F238E27FC236}">
                <a16:creationId xmlns:a16="http://schemas.microsoft.com/office/drawing/2014/main" id="{2F0A5BF7-16FA-4969-90ED-1D1F08F8BFBC}"/>
              </a:ext>
            </a:extLst>
          </xdr:cNvPr>
          <xdr:cNvSpPr/>
        </xdr:nvSpPr>
        <xdr:spPr>
          <a:xfrm>
            <a:off x="7584267" y="10634460"/>
            <a:ext cx="9087427" cy="12438380"/>
          </a:xfrm>
          <a:prstGeom prst="wedgeRoundRectCallout">
            <a:avLst>
              <a:gd name="adj1" fmla="val 36039"/>
              <a:gd name="adj2" fmla="val -5742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メイリオ" panose="020B0604030504040204" pitchFamily="50" charset="-128"/>
                <a:ea typeface="メイリオ" panose="020B0604030504040204" pitchFamily="50" charset="-128"/>
              </a:rPr>
              <a:t>【</a:t>
            </a:r>
            <a:r>
              <a:rPr kumimoji="1" lang="ja-JP" altLang="en-US" sz="1600" b="1">
                <a:solidFill>
                  <a:srgbClr val="000000"/>
                </a:solidFill>
                <a:latin typeface="メイリオ" panose="020B0604030504040204" pitchFamily="50" charset="-128"/>
                <a:ea typeface="メイリオ" panose="020B0604030504040204" pitchFamily="50" charset="-128"/>
              </a:rPr>
              <a:t>　製品型番　製品名・製品愛称　</a:t>
            </a:r>
            <a:r>
              <a:rPr kumimoji="1" lang="en-US" altLang="ja-JP" sz="1600" b="1">
                <a:solidFill>
                  <a:srgbClr val="000000"/>
                </a:solidFill>
                <a:latin typeface="メイリオ" panose="020B0604030504040204" pitchFamily="50" charset="-128"/>
                <a:ea typeface="メイリオ" panose="020B0604030504040204" pitchFamily="50" charset="-128"/>
              </a:rPr>
              <a:t>】</a:t>
            </a:r>
            <a:br>
              <a:rPr kumimoji="1" lang="en-US" altLang="ja-JP" sz="1600" b="1">
                <a:solidFill>
                  <a:srgbClr val="000000"/>
                </a:solidFill>
                <a:latin typeface="メイリオ" panose="020B0604030504040204" pitchFamily="50" charset="-128"/>
                <a:ea typeface="メイリオ" panose="020B0604030504040204" pitchFamily="50" charset="-128"/>
              </a:rPr>
            </a:br>
            <a:r>
              <a:rPr kumimoji="1" lang="ja-JP" altLang="en-US" sz="1600" b="0">
                <a:solidFill>
                  <a:srgbClr val="000000"/>
                </a:solidFill>
                <a:latin typeface="メイリオ" panose="020B0604030504040204" pitchFamily="50" charset="-128"/>
                <a:ea typeface="メイリオ" panose="020B0604030504040204" pitchFamily="50" charset="-128"/>
              </a:rPr>
              <a:t>製品型番　製品名・製品愛称　は、</a:t>
            </a:r>
            <a:endParaRPr kumimoji="1" lang="en-US" altLang="ja-JP" sz="1600" b="0">
              <a:solidFill>
                <a:srgbClr val="000000"/>
              </a:solidFill>
              <a:latin typeface="メイリオ" panose="020B0604030504040204" pitchFamily="50" charset="-128"/>
              <a:ea typeface="メイリオ" panose="020B0604030504040204" pitchFamily="50" charset="-128"/>
            </a:endParaRPr>
          </a:p>
          <a:p>
            <a:pPr algn="l"/>
            <a:r>
              <a:rPr kumimoji="1" lang="ja-JP" altLang="en-US" sz="1600" b="0">
                <a:solidFill>
                  <a:srgbClr val="000000"/>
                </a:solidFill>
                <a:latin typeface="メイリオ" panose="020B0604030504040204" pitchFamily="50" charset="-128"/>
                <a:ea typeface="メイリオ" panose="020B0604030504040204" pitchFamily="50" charset="-128"/>
              </a:rPr>
              <a:t>カタログ（仕様書等）に記載の製品名を入力してください。</a:t>
            </a:r>
            <a:endParaRPr kumimoji="1" lang="en-US" altLang="ja-JP" sz="1600" b="0">
              <a:solidFill>
                <a:srgbClr val="000000"/>
              </a:solidFill>
              <a:latin typeface="メイリオ" panose="020B0604030504040204" pitchFamily="50" charset="-128"/>
              <a:ea typeface="メイリオ" panose="020B0604030504040204" pitchFamily="50" charset="-128"/>
            </a:endParaRPr>
          </a:p>
          <a:p>
            <a:pPr algn="l"/>
            <a:r>
              <a:rPr kumimoji="1" lang="ja-JP" altLang="en-US" sz="1600" b="0">
                <a:solidFill>
                  <a:srgbClr val="000000"/>
                </a:solidFill>
                <a:latin typeface="メイリオ" panose="020B0604030504040204" pitchFamily="50" charset="-128"/>
                <a:ea typeface="メイリオ" panose="020B0604030504040204" pitchFamily="50" charset="-128"/>
              </a:rPr>
              <a:t>審査の際、照合元として利用させていただきます。</a:t>
            </a:r>
            <a:endParaRPr kumimoji="1" lang="en-US" altLang="ja-JP" sz="1600" b="0">
              <a:solidFill>
                <a:srgbClr val="000000"/>
              </a:solidFill>
              <a:latin typeface="メイリオ" panose="020B0604030504040204" pitchFamily="50" charset="-128"/>
              <a:ea typeface="メイリオ" panose="020B0604030504040204" pitchFamily="50" charset="-128"/>
            </a:endParaRPr>
          </a:p>
        </xdr:txBody>
      </xdr:sp>
      <xdr:sp macro="" textlink="">
        <xdr:nvSpPr>
          <xdr:cNvPr id="23" name="正方形/長方形 22">
            <a:extLst>
              <a:ext uri="{FF2B5EF4-FFF2-40B4-BE49-F238E27FC236}">
                <a16:creationId xmlns:a16="http://schemas.microsoft.com/office/drawing/2014/main" id="{C0C8AD37-A497-47A4-B304-D110568B0E9F}"/>
              </a:ext>
            </a:extLst>
          </xdr:cNvPr>
          <xdr:cNvSpPr/>
        </xdr:nvSpPr>
        <xdr:spPr>
          <a:xfrm>
            <a:off x="7996902" y="17199844"/>
            <a:ext cx="8109007" cy="2469054"/>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0">
                <a:solidFill>
                  <a:srgbClr val="FF0000"/>
                </a:solidFill>
                <a:effectLst/>
                <a:latin typeface="メイリオ" panose="020B0604030504040204" pitchFamily="50" charset="-128"/>
                <a:ea typeface="メイリオ" panose="020B0604030504040204" pitchFamily="50" charset="-128"/>
                <a:cs typeface="+mn-cs"/>
              </a:rPr>
              <a:t>＜ワイルドカード＞</a:t>
            </a:r>
          </a:p>
          <a:p>
            <a:r>
              <a:rPr kumimoji="1" lang="ja-JP" altLang="en-US" sz="1600" b="0">
                <a:solidFill>
                  <a:srgbClr val="FF0000"/>
                </a:solidFill>
                <a:effectLst/>
                <a:latin typeface="メイリオ" panose="020B0604030504040204" pitchFamily="50" charset="-128"/>
                <a:ea typeface="メイリオ" panose="020B0604030504040204" pitchFamily="50" charset="-128"/>
                <a:cs typeface="+mn-cs"/>
              </a:rPr>
              <a:t>ワイルドカード「■」を用いる場合、ワイルドカードの内訳一覧に、</a:t>
            </a:r>
            <a:endParaRPr kumimoji="1" lang="en-US" altLang="ja-JP" sz="1600" b="0">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600" b="0">
                <a:solidFill>
                  <a:srgbClr val="FF0000"/>
                </a:solidFill>
                <a:effectLst/>
                <a:latin typeface="メイリオ" panose="020B0604030504040204" pitchFamily="50" charset="-128"/>
                <a:ea typeface="メイリオ" panose="020B0604030504040204" pitchFamily="50" charset="-128"/>
                <a:cs typeface="+mn-cs"/>
              </a:rPr>
              <a:t>「識別可能なすべての枝番と枝番が意味する使用・内容等」を入力してください。</a:t>
            </a:r>
          </a:p>
        </xdr:txBody>
      </xdr:sp>
      <xdr:sp macro="" textlink="">
        <xdr:nvSpPr>
          <xdr:cNvPr id="27" name="正方形/長方形 26">
            <a:extLst>
              <a:ext uri="{FF2B5EF4-FFF2-40B4-BE49-F238E27FC236}">
                <a16:creationId xmlns:a16="http://schemas.microsoft.com/office/drawing/2014/main" id="{0353C678-DE2E-42C3-81A1-3137D5FC501B}"/>
              </a:ext>
            </a:extLst>
          </xdr:cNvPr>
          <xdr:cNvSpPr/>
        </xdr:nvSpPr>
        <xdr:spPr>
          <a:xfrm>
            <a:off x="8006484" y="19884049"/>
            <a:ext cx="8099425" cy="226134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0" u="none" baseline="0">
                <a:solidFill>
                  <a:srgbClr val="FF0000"/>
                </a:solidFill>
                <a:effectLst/>
                <a:latin typeface="メイリオ" panose="020B0604030504040204" pitchFamily="50" charset="-128"/>
                <a:ea typeface="メイリオ" panose="020B0604030504040204" pitchFamily="50" charset="-128"/>
                <a:cs typeface="+mn-cs"/>
              </a:rPr>
              <a:t>＜型番がない場合＞</a:t>
            </a:r>
            <a:endParaRPr kumimoji="1" lang="en-US" altLang="ja-JP" sz="1600" b="0" u="none" baseline="0">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600" b="0" u="none" baseline="0">
                <a:solidFill>
                  <a:srgbClr val="FF0000"/>
                </a:solidFill>
                <a:effectLst/>
                <a:latin typeface="メイリオ" panose="020B0604030504040204" pitchFamily="50" charset="-128"/>
                <a:ea typeface="メイリオ" panose="020B0604030504040204" pitchFamily="50" charset="-128"/>
                <a:cs typeface="+mn-cs"/>
              </a:rPr>
              <a:t>御社にて命名規則に則り、製品型番を発番してください。</a:t>
            </a:r>
            <a:endParaRPr kumimoji="1" lang="en-US" altLang="ja-JP" sz="1600" b="0" u="none" baseline="0">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600" b="0" u="none" baseline="0">
                <a:solidFill>
                  <a:srgbClr val="FF0000"/>
                </a:solidFill>
                <a:effectLst/>
                <a:latin typeface="メイリオ" panose="020B0604030504040204" pitchFamily="50" charset="-128"/>
                <a:ea typeface="メイリオ" panose="020B0604030504040204" pitchFamily="50" charset="-128"/>
                <a:cs typeface="+mn-cs"/>
              </a:rPr>
              <a:t>万が一、型番の発番が難しい場合には「▲」で提出してください。この場合、</a:t>
            </a:r>
            <a:r>
              <a:rPr kumimoji="1" lang="en-US" altLang="ja-JP" sz="1600" b="0" u="none" baseline="0">
                <a:solidFill>
                  <a:srgbClr val="FF0000"/>
                </a:solidFill>
                <a:effectLst/>
                <a:latin typeface="メイリオ" panose="020B0604030504040204" pitchFamily="50" charset="-128"/>
                <a:ea typeface="メイリオ" panose="020B0604030504040204" pitchFamily="50" charset="-128"/>
                <a:cs typeface="+mn-cs"/>
              </a:rPr>
              <a:t>SII</a:t>
            </a:r>
            <a:r>
              <a:rPr kumimoji="1" lang="ja-JP" altLang="en-US" sz="1600" b="0" u="none" baseline="0">
                <a:solidFill>
                  <a:srgbClr val="FF0000"/>
                </a:solidFill>
                <a:effectLst/>
                <a:latin typeface="メイリオ" panose="020B0604030504040204" pitchFamily="50" charset="-128"/>
                <a:ea typeface="メイリオ" panose="020B0604030504040204" pitchFamily="50" charset="-128"/>
                <a:cs typeface="+mn-cs"/>
              </a:rPr>
              <a:t>にて型番を発番し、管理させていただきます。</a:t>
            </a:r>
            <a:endParaRPr kumimoji="1" lang="en-US" altLang="ja-JP" sz="1600" b="0" u="none" baseline="0">
              <a:solidFill>
                <a:srgbClr val="FF0000"/>
              </a:solidFill>
              <a:effectLst/>
              <a:latin typeface="メイリオ" panose="020B0604030504040204" pitchFamily="50" charset="-128"/>
              <a:ea typeface="メイリオ" panose="020B0604030504040204" pitchFamily="50" charset="-128"/>
              <a:cs typeface="+mn-cs"/>
            </a:endParaRPr>
          </a:p>
        </xdr:txBody>
      </xdr:sp>
      <xdr:sp macro="" textlink="">
        <xdr:nvSpPr>
          <xdr:cNvPr id="28" name="正方形/長方形 27">
            <a:extLst>
              <a:ext uri="{FF2B5EF4-FFF2-40B4-BE49-F238E27FC236}">
                <a16:creationId xmlns:a16="http://schemas.microsoft.com/office/drawing/2014/main" id="{808849E4-D13F-4EA4-A7B4-914D3D99ACFA}"/>
              </a:ext>
            </a:extLst>
          </xdr:cNvPr>
          <xdr:cNvSpPr/>
        </xdr:nvSpPr>
        <xdr:spPr>
          <a:xfrm>
            <a:off x="8003889" y="13145080"/>
            <a:ext cx="8080892" cy="3779633"/>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◆製品型番リスト　入力ルール◆</a:t>
            </a:r>
            <a:endParaRPr kumimoji="1" lang="en-US" altLang="ja-JP" sz="1800" b="1">
              <a:solidFill>
                <a:srgbClr val="FF0000"/>
              </a:solidFill>
              <a:latin typeface="メイリオ" panose="020B0604030504040204" pitchFamily="50" charset="-128"/>
              <a:ea typeface="メイリオ" panose="020B0604030504040204" pitchFamily="50" charset="-128"/>
              <a:cs typeface="Meiryo UI" panose="020B0604030504040204" pitchFamily="50" charset="-128"/>
            </a:endParaRPr>
          </a:p>
          <a:p>
            <a:pPr algn="l"/>
            <a:r>
              <a:rPr kumimoji="1" lang="ja-JP" altLang="en-US"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■製品名、型番、数値はカタログ</a:t>
            </a:r>
            <a:r>
              <a:rPr kumimoji="1" lang="en-US" altLang="ja-JP"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仕様書等）の記載と一致させること</a:t>
            </a:r>
          </a:p>
          <a:p>
            <a:pPr algn="l"/>
            <a:r>
              <a:rPr kumimoji="1" lang="ja-JP" altLang="en-US"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■数値の入力欄において、単位記号は含めないこと</a:t>
            </a:r>
          </a:p>
          <a:p>
            <a:pPr algn="l"/>
            <a:r>
              <a:rPr kumimoji="1" lang="ja-JP" altLang="en-US"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■半角</a:t>
            </a:r>
            <a:r>
              <a:rPr kumimoji="1" lang="en-US" altLang="ja-JP"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全角入力について</a:t>
            </a:r>
            <a:endParaRPr kumimoji="1" lang="en-US" altLang="ja-JP"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endParaRPr>
          </a:p>
          <a:p>
            <a:pPr algn="l"/>
            <a:r>
              <a:rPr kumimoji="1" lang="ja-JP" altLang="en-US"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・英数字、記号</a:t>
            </a:r>
            <a:r>
              <a:rPr kumimoji="1" lang="en-US" altLang="ja-JP"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スラッシュ、</a:t>
            </a:r>
            <a:r>
              <a:rPr kumimoji="1" lang="en-US" altLang="ja-JP"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ハイフン等</a:t>
            </a:r>
            <a:r>
              <a:rPr kumimoji="1" lang="en-US" altLang="ja-JP"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1600" b="0" baseline="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　</a:t>
            </a:r>
            <a:r>
              <a:rPr kumimoji="1" lang="ja-JP" altLang="en-US"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　半角　　　</a:t>
            </a:r>
            <a:endParaRPr kumimoji="1" lang="en-US" altLang="ja-JP"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endParaRPr>
          </a:p>
          <a:p>
            <a:pPr algn="l"/>
            <a:r>
              <a:rPr kumimoji="1" lang="ja-JP" altLang="en-US"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・漢字、片仮名、平仮名　→　全角</a:t>
            </a:r>
            <a:endParaRPr kumimoji="1" lang="en-US" altLang="ja-JP"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endParaRPr>
          </a:p>
          <a:p>
            <a:pPr algn="l"/>
            <a:r>
              <a:rPr kumimoji="1" lang="ja-JP" altLang="en-US" sz="1600" b="0" u="sng">
                <a:solidFill>
                  <a:srgbClr val="FF0000"/>
                </a:solidFill>
                <a:latin typeface="メイリオ" panose="020B0604030504040204" pitchFamily="50" charset="-128"/>
                <a:ea typeface="メイリオ" panose="020B0604030504040204" pitchFamily="50" charset="-128"/>
                <a:cs typeface="Meiryo UI" panose="020B0604030504040204" pitchFamily="50" charset="-128"/>
              </a:rPr>
              <a:t>■基準値を超える型番を登録すること</a:t>
            </a:r>
            <a:endParaRPr kumimoji="1" lang="en-US" altLang="ja-JP" sz="1600" b="0">
              <a:solidFill>
                <a:srgbClr val="FF0000"/>
              </a:solidFill>
              <a:latin typeface="メイリオ" panose="020B0604030504040204" pitchFamily="50" charset="-128"/>
              <a:ea typeface="メイリオ" panose="020B0604030504040204" pitchFamily="50" charset="-128"/>
              <a:cs typeface="Meiryo UI" panose="020B0604030504040204" pitchFamily="50" charset="-128"/>
            </a:endParaRPr>
          </a:p>
        </xdr:txBody>
      </xdr:sp>
    </xdr:grpSp>
    <xdr:clientData/>
  </xdr:twoCellAnchor>
  <xdr:twoCellAnchor editAs="oneCell">
    <xdr:from>
      <xdr:col>9</xdr:col>
      <xdr:colOff>130926</xdr:colOff>
      <xdr:row>18</xdr:row>
      <xdr:rowOff>306012</xdr:rowOff>
    </xdr:from>
    <xdr:to>
      <xdr:col>11</xdr:col>
      <xdr:colOff>636963</xdr:colOff>
      <xdr:row>23</xdr:row>
      <xdr:rowOff>315536</xdr:rowOff>
    </xdr:to>
    <xdr:sp macro="" textlink="">
      <xdr:nvSpPr>
        <xdr:cNvPr id="22" name="吹き出し: 角を丸めた四角形 21">
          <a:extLst>
            <a:ext uri="{FF2B5EF4-FFF2-40B4-BE49-F238E27FC236}">
              <a16:creationId xmlns:a16="http://schemas.microsoft.com/office/drawing/2014/main" id="{ACD40AE9-4C1E-4C8D-A523-546CB2A6BA6E}"/>
            </a:ext>
          </a:extLst>
        </xdr:cNvPr>
        <xdr:cNvSpPr/>
      </xdr:nvSpPr>
      <xdr:spPr>
        <a:xfrm>
          <a:off x="21397653" y="9692467"/>
          <a:ext cx="4510347" cy="1650941"/>
        </a:xfrm>
        <a:prstGeom prst="wedgeRoundRectCallout">
          <a:avLst>
            <a:gd name="adj1" fmla="val -4705"/>
            <a:gd name="adj2" fmla="val -8853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メイリオ" panose="020B0604030504040204" pitchFamily="50" charset="-128"/>
              <a:ea typeface="メイリオ" panose="020B0604030504040204" pitchFamily="50" charset="-128"/>
            </a:rPr>
            <a:t>【</a:t>
          </a:r>
          <a:r>
            <a:rPr kumimoji="1" lang="ja-JP" altLang="en-US" sz="1600" b="1">
              <a:solidFill>
                <a:srgbClr val="000000"/>
              </a:solidFill>
              <a:latin typeface="メイリオ" panose="020B0604030504040204" pitchFamily="50" charset="-128"/>
              <a:ea typeface="メイリオ" panose="020B0604030504040204" pitchFamily="50" charset="-128"/>
            </a:rPr>
            <a:t>日射遮蔽</a:t>
          </a:r>
          <a:r>
            <a:rPr kumimoji="1" lang="en-US" altLang="ja-JP" sz="1600" b="1">
              <a:solidFill>
                <a:srgbClr val="000000"/>
              </a:solidFill>
              <a:latin typeface="メイリオ" panose="020B0604030504040204" pitchFamily="50" charset="-128"/>
              <a:ea typeface="メイリオ" panose="020B0604030504040204" pitchFamily="50" charset="-128"/>
            </a:rPr>
            <a:t>/</a:t>
          </a:r>
          <a:r>
            <a:rPr kumimoji="1" lang="ja-JP" altLang="en-US" sz="1600" b="1">
              <a:solidFill>
                <a:srgbClr val="000000"/>
              </a:solidFill>
              <a:latin typeface="メイリオ" panose="020B0604030504040204" pitchFamily="50" charset="-128"/>
              <a:ea typeface="メイリオ" panose="020B0604030504040204" pitchFamily="50" charset="-128"/>
            </a:rPr>
            <a:t>取得</a:t>
          </a:r>
          <a:r>
            <a:rPr kumimoji="1" lang="en-US" altLang="ja-JP" sz="1600" b="1">
              <a:solidFill>
                <a:srgbClr val="000000"/>
              </a:solidFill>
              <a:latin typeface="メイリオ" panose="020B0604030504040204" pitchFamily="50" charset="-128"/>
              <a:ea typeface="メイリオ" panose="020B0604030504040204" pitchFamily="50" charset="-128"/>
            </a:rPr>
            <a:t>】</a:t>
          </a:r>
        </a:p>
        <a:p>
          <a:pPr algn="l"/>
          <a:r>
            <a:rPr kumimoji="1" lang="ja-JP" altLang="en-US" sz="1600" b="0">
              <a:solidFill>
                <a:srgbClr val="000000"/>
              </a:solidFill>
              <a:latin typeface="メイリオ" panose="020B0604030504040204" pitchFamily="50" charset="-128"/>
              <a:ea typeface="メイリオ" panose="020B0604030504040204" pitchFamily="50" charset="-128"/>
            </a:rPr>
            <a:t>日射遮蔽型か日射取得型を選択してください。</a:t>
          </a:r>
          <a:endParaRPr kumimoji="1" lang="ja-JP" altLang="en-US" sz="1600" b="1">
            <a:solidFill>
              <a:srgbClr val="00000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467592</xdr:colOff>
      <xdr:row>2</xdr:row>
      <xdr:rowOff>900545</xdr:rowOff>
    </xdr:from>
    <xdr:to>
      <xdr:col>48</xdr:col>
      <xdr:colOff>484909</xdr:colOff>
      <xdr:row>3</xdr:row>
      <xdr:rowOff>1266442</xdr:rowOff>
    </xdr:to>
    <xdr:sp macro="" textlink="">
      <xdr:nvSpPr>
        <xdr:cNvPr id="2" name="正方形/長方形 1">
          <a:extLst>
            <a:ext uri="{FF2B5EF4-FFF2-40B4-BE49-F238E27FC236}">
              <a16:creationId xmlns:a16="http://schemas.microsoft.com/office/drawing/2014/main" id="{449E7DF1-DF9C-4A83-9A1F-64ABB9F3B79C}"/>
            </a:ext>
          </a:extLst>
        </xdr:cNvPr>
        <xdr:cNvSpPr/>
      </xdr:nvSpPr>
      <xdr:spPr>
        <a:xfrm>
          <a:off x="63198375" y="2942070"/>
          <a:ext cx="0" cy="18994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17</xdr:col>
      <xdr:colOff>173181</xdr:colOff>
      <xdr:row>2</xdr:row>
      <xdr:rowOff>314901</xdr:rowOff>
    </xdr:from>
    <xdr:to>
      <xdr:col>20</xdr:col>
      <xdr:colOff>903722</xdr:colOff>
      <xdr:row>4</xdr:row>
      <xdr:rowOff>239279</xdr:rowOff>
    </xdr:to>
    <xdr:grpSp>
      <xdr:nvGrpSpPr>
        <xdr:cNvPr id="3" name="グループ化 2">
          <a:extLst>
            <a:ext uri="{FF2B5EF4-FFF2-40B4-BE49-F238E27FC236}">
              <a16:creationId xmlns:a16="http://schemas.microsoft.com/office/drawing/2014/main" id="{61227434-925B-4088-8198-F7CB4C599619}"/>
            </a:ext>
          </a:extLst>
        </xdr:cNvPr>
        <xdr:cNvGrpSpPr/>
      </xdr:nvGrpSpPr>
      <xdr:grpSpPr>
        <a:xfrm>
          <a:off x="34805735" y="2377670"/>
          <a:ext cx="8750764" cy="3007014"/>
          <a:chOff x="24658307" y="547687"/>
          <a:chExt cx="6656676" cy="2706666"/>
        </a:xfrm>
      </xdr:grpSpPr>
      <xdr:sp macro="" textlink="">
        <xdr:nvSpPr>
          <xdr:cNvPr id="4" name="正方形/長方形 3">
            <a:extLst>
              <a:ext uri="{FF2B5EF4-FFF2-40B4-BE49-F238E27FC236}">
                <a16:creationId xmlns:a16="http://schemas.microsoft.com/office/drawing/2014/main" id="{E70A5F96-E742-C811-97F8-FDF8BBB6DC7C}"/>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A05F0C0B-ACD9-E2C7-31BF-54C5C656ACE8}"/>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7F4A2DE3-2E17-3616-5ECE-6F6AD68EB240}"/>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DE6B6F8C-D233-D405-F261-349760DB16E8}"/>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97C2B6A6-6E34-B627-922B-4245381DCBB7}"/>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2DA2E4CB-0C28-1BAD-E78D-95CCEB171566}"/>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91686D98-DBA9-8EA8-A529-FD51CE0D516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5F5BCF32-3E70-AF9B-32D3-442CC80A8816}"/>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A5AF3EC3-6A64-B12B-20EA-E163A6A0AE2A}"/>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9B3361FD-C8BC-1F45-1EA8-9E54DE39A9F9}"/>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84492558-5C36-3175-4F01-8A16D069F1D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FA05B0B0-E609-8528-31B5-2871C59D538B}"/>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49B33790-4FEB-8BEB-E412-9FDB3CA3AE12}"/>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653763</xdr:colOff>
      <xdr:row>21</xdr:row>
      <xdr:rowOff>17317</xdr:rowOff>
    </xdr:from>
    <xdr:to>
      <xdr:col>10</xdr:col>
      <xdr:colOff>1617083</xdr:colOff>
      <xdr:row>32</xdr:row>
      <xdr:rowOff>207818</xdr:rowOff>
    </xdr:to>
    <xdr:sp macro="" textlink="">
      <xdr:nvSpPr>
        <xdr:cNvPr id="17" name="吹き出し: 角を丸めた四角形 16">
          <a:extLst>
            <a:ext uri="{FF2B5EF4-FFF2-40B4-BE49-F238E27FC236}">
              <a16:creationId xmlns:a16="http://schemas.microsoft.com/office/drawing/2014/main" id="{C2E77E89-4668-443C-A1A9-98E833A6D26F}"/>
            </a:ext>
          </a:extLst>
        </xdr:cNvPr>
        <xdr:cNvSpPr/>
      </xdr:nvSpPr>
      <xdr:spPr>
        <a:xfrm>
          <a:off x="17211388" y="11561617"/>
          <a:ext cx="7189495" cy="3648076"/>
        </a:xfrm>
        <a:prstGeom prst="wedgeRoundRectCallout">
          <a:avLst>
            <a:gd name="adj1" fmla="val 23182"/>
            <a:gd name="adj2" fmla="val -577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⑤型番　⑥電源周波数　</a:t>
          </a:r>
          <a:r>
            <a:rPr kumimoji="1" lang="en-US" altLang="ja-JP" sz="1600" b="1">
              <a:solidFill>
                <a:srgbClr val="000000"/>
              </a:solidFill>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rPr>
            <a:t>⑤型番を入力してください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に記載の型番を入力</a:t>
          </a:r>
        </a:p>
        <a:p>
          <a:pPr algn="l"/>
          <a:endParaRPr kumimoji="1" lang="ja-JP" altLang="en-US" sz="1600" b="0">
            <a:solidFill>
              <a:srgbClr val="000000"/>
            </a:solidFill>
          </a:endParaRPr>
        </a:p>
        <a:p>
          <a:pPr algn="l"/>
          <a:r>
            <a:rPr kumimoji="1" lang="ja-JP" altLang="en-US" sz="1600" b="0">
              <a:solidFill>
                <a:srgbClr val="000000"/>
              </a:solidFill>
            </a:rPr>
            <a:t>ワイルドカード「■」を用いる場合、</a:t>
          </a:r>
        </a:p>
        <a:p>
          <a:pPr algn="l"/>
          <a:r>
            <a:rPr kumimoji="1" lang="ja-JP" altLang="en-US" sz="1600" b="0">
              <a:solidFill>
                <a:srgbClr val="000000"/>
              </a:solidFill>
            </a:rPr>
            <a:t>ワイルドカードの内訳一覧に、枝番の情報を入力</a:t>
          </a:r>
        </a:p>
        <a:p>
          <a:pPr algn="l"/>
          <a:endParaRPr kumimoji="1" lang="en-US" altLang="ja-JP" sz="1600" b="0">
            <a:solidFill>
              <a:srgbClr val="000000"/>
            </a:solidFill>
          </a:endParaRPr>
        </a:p>
        <a:p>
          <a:pPr algn="l"/>
          <a:r>
            <a:rPr kumimoji="1" lang="ja-JP" altLang="en-US" sz="1600" b="1" u="sng">
              <a:solidFill>
                <a:srgbClr val="000000"/>
              </a:solidFill>
            </a:rPr>
            <a:t>⑥電源周波数を選択してください</a:t>
          </a:r>
          <a:r>
            <a:rPr kumimoji="1" lang="ja-JP" altLang="en-US" sz="1600" b="1" u="none">
              <a:solidFill>
                <a:srgbClr val="000000"/>
              </a:solidFill>
            </a:rPr>
            <a:t>　</a:t>
          </a:r>
          <a:r>
            <a:rPr kumimoji="1" lang="en-US" altLang="ja-JP" sz="1600" b="1" u="none">
              <a:solidFill>
                <a:srgbClr val="000000"/>
              </a:solidFill>
            </a:rPr>
            <a:t>※</a:t>
          </a:r>
          <a:r>
            <a:rPr kumimoji="1" lang="ja-JP" altLang="en-US" sz="1600" b="1" u="none">
              <a:solidFill>
                <a:srgbClr val="000000"/>
              </a:solidFill>
            </a:rPr>
            <a:t>任意項目です</a:t>
          </a:r>
          <a:endParaRPr kumimoji="1" lang="en-US" altLang="ja-JP" sz="1600" b="1" u="none">
            <a:solidFill>
              <a:srgbClr val="000000"/>
            </a:solidFill>
          </a:endParaRPr>
        </a:p>
        <a:p>
          <a:pPr algn="l"/>
          <a:r>
            <a:rPr kumimoji="1" lang="ja-JP" altLang="en-US" sz="1600" b="0" u="none">
              <a:solidFill>
                <a:srgbClr val="000000"/>
              </a:solidFill>
            </a:rPr>
            <a:t>周波数によって性能値や能力値が異なる場合、プルダウンから選択</a:t>
          </a:r>
          <a:endParaRPr kumimoji="1" lang="en-US" altLang="ja-JP" sz="1600" b="0" u="none">
            <a:solidFill>
              <a:srgbClr val="000000"/>
            </a:solidFill>
          </a:endParaRPr>
        </a:p>
        <a:p>
          <a:pPr algn="l"/>
          <a:r>
            <a:rPr kumimoji="1" lang="en-US" altLang="ja-JP" sz="1600" b="0" u="none">
              <a:solidFill>
                <a:srgbClr val="000000"/>
              </a:solidFill>
            </a:rPr>
            <a:t>※</a:t>
          </a:r>
          <a:r>
            <a:rPr kumimoji="1" lang="ja-JP" altLang="en-US" sz="1600" b="0" u="none">
              <a:solidFill>
                <a:srgbClr val="000000"/>
              </a:solidFill>
            </a:rPr>
            <a:t>性能値や能力値が同じ場合は空欄としてください</a:t>
          </a:r>
          <a:endParaRPr kumimoji="1" lang="en-US" altLang="ja-JP" sz="1600" b="0" u="none">
            <a:solidFill>
              <a:srgbClr val="000000"/>
            </a:solidFill>
          </a:endParaRPr>
        </a:p>
      </xdr:txBody>
    </xdr:sp>
    <xdr:clientData/>
  </xdr:twoCellAnchor>
  <xdr:twoCellAnchor>
    <xdr:from>
      <xdr:col>6</xdr:col>
      <xdr:colOff>2393227</xdr:colOff>
      <xdr:row>0</xdr:row>
      <xdr:rowOff>221960</xdr:rowOff>
    </xdr:from>
    <xdr:to>
      <xdr:col>9</xdr:col>
      <xdr:colOff>173181</xdr:colOff>
      <xdr:row>3</xdr:row>
      <xdr:rowOff>917862</xdr:rowOff>
    </xdr:to>
    <xdr:sp macro="" textlink="">
      <xdr:nvSpPr>
        <xdr:cNvPr id="18" name="吹き出し: 角を丸めた四角形 17">
          <a:extLst>
            <a:ext uri="{FF2B5EF4-FFF2-40B4-BE49-F238E27FC236}">
              <a16:creationId xmlns:a16="http://schemas.microsoft.com/office/drawing/2014/main" id="{29974959-2D63-4666-83BA-752F45E9A521}"/>
            </a:ext>
          </a:extLst>
        </xdr:cNvPr>
        <xdr:cNvSpPr/>
      </xdr:nvSpPr>
      <xdr:spPr>
        <a:xfrm>
          <a:off x="16334652" y="218785"/>
          <a:ext cx="3764829" cy="4274127"/>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・全角カタカナで入力</a:t>
          </a:r>
        </a:p>
        <a:p>
          <a:pPr algn="l"/>
          <a:r>
            <a:rPr kumimoji="1" lang="ja-JP" altLang="en-US" sz="1600" b="0" u="none">
              <a:solidFill>
                <a:srgbClr val="FF0000"/>
              </a:solidFill>
              <a:latin typeface="+mj-ea"/>
              <a:ea typeface="+mj-ea"/>
            </a:rPr>
            <a:t>・法人格は省略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endParaRPr kumimoji="1" lang="ja-JP" altLang="en-US" sz="1600" b="0" u="none">
            <a:solidFill>
              <a:srgbClr val="FF0000"/>
            </a:solidFill>
            <a:latin typeface="+mj-ea"/>
            <a:ea typeface="+mj-ea"/>
          </a:endParaRPr>
        </a:p>
      </xdr:txBody>
    </xdr:sp>
    <xdr:clientData/>
  </xdr:twoCellAnchor>
  <xdr:twoCellAnchor>
    <xdr:from>
      <xdr:col>1</xdr:col>
      <xdr:colOff>1153968</xdr:colOff>
      <xdr:row>24</xdr:row>
      <xdr:rowOff>103907</xdr:rowOff>
    </xdr:from>
    <xdr:to>
      <xdr:col>4</xdr:col>
      <xdr:colOff>1818409</xdr:colOff>
      <xdr:row>39</xdr:row>
      <xdr:rowOff>207817</xdr:rowOff>
    </xdr:to>
    <xdr:sp macro="" textlink="">
      <xdr:nvSpPr>
        <xdr:cNvPr id="19" name="正方形/長方形 18">
          <a:extLst>
            <a:ext uri="{FF2B5EF4-FFF2-40B4-BE49-F238E27FC236}">
              <a16:creationId xmlns:a16="http://schemas.microsoft.com/office/drawing/2014/main" id="{99F909B1-2EDF-4A34-9D99-609D7E47B962}"/>
            </a:ext>
          </a:extLst>
        </xdr:cNvPr>
        <xdr:cNvSpPr/>
      </xdr:nvSpPr>
      <xdr:spPr>
        <a:xfrm>
          <a:off x="2046143" y="12594357"/>
          <a:ext cx="8500341" cy="4815610"/>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・数値の入力欄において、単位記号は含めないこと</a:t>
          </a:r>
        </a:p>
        <a:p>
          <a:pPr algn="l"/>
          <a:r>
            <a:rPr kumimoji="1" lang="ja-JP" altLang="en-US" sz="1600" b="0" u="sng">
              <a:solidFill>
                <a:srgbClr val="FF0000"/>
              </a:solidFill>
              <a:latin typeface="+mj-ea"/>
              <a:ea typeface="+mj-ea"/>
              <a:cs typeface="Meiryo UI" panose="020B0604030504040204" pitchFamily="50" charset="-128"/>
            </a:rPr>
            <a:t>・半角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a:t>
          </a:r>
          <a:r>
            <a:rPr kumimoji="1" lang="ja-JP" altLang="en-US" sz="1600" b="0" u="sng">
              <a:solidFill>
                <a:srgbClr val="FF0000"/>
              </a:solidFill>
              <a:latin typeface="+mn-ea"/>
              <a:ea typeface="+mn-ea"/>
              <a:cs typeface="Meiryo UI" panose="020B0604030504040204" pitchFamily="50" charset="-128"/>
            </a:rPr>
            <a:t>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baseline="0">
              <a:solidFill>
                <a:srgbClr val="FF0000"/>
              </a:solidFill>
              <a:latin typeface="+mj-ea"/>
              <a:ea typeface="+mj-ea"/>
              <a:cs typeface="Meiryo UI" panose="020B0604030504040204" pitchFamily="50" charset="-128"/>
            </a:rPr>
            <a:t>　</a:t>
          </a:r>
          <a:r>
            <a:rPr kumimoji="1" lang="ja-JP" altLang="en-US" sz="1600" b="0">
              <a:solidFill>
                <a:srgbClr val="FF0000"/>
              </a:solidFill>
              <a:latin typeface="+mj-ea"/>
              <a:ea typeface="+mj-ea"/>
              <a:cs typeface="Meiryo UI" panose="020B0604030504040204" pitchFamily="50" charset="-128"/>
            </a:rPr>
            <a:t>→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・基準値を超える型番を登録すること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・同一型番の製品で電源周波数が複数あり、性能値や能力値が異なる場合は、電波周波数ごとに同一型番を入力すること</a:t>
          </a:r>
        </a:p>
      </xdr:txBody>
    </xdr:sp>
    <xdr:clientData/>
  </xdr:twoCellAnchor>
  <xdr:twoCellAnchor>
    <xdr:from>
      <xdr:col>1</xdr:col>
      <xdr:colOff>1905000</xdr:colOff>
      <xdr:row>18</xdr:row>
      <xdr:rowOff>261937</xdr:rowOff>
    </xdr:from>
    <xdr:to>
      <xdr:col>3</xdr:col>
      <xdr:colOff>381000</xdr:colOff>
      <xdr:row>23</xdr:row>
      <xdr:rowOff>277091</xdr:rowOff>
    </xdr:to>
    <xdr:sp macro="" textlink="">
      <xdr:nvSpPr>
        <xdr:cNvPr id="20" name="吹き出し: 角を丸めた四角形 19">
          <a:extLst>
            <a:ext uri="{FF2B5EF4-FFF2-40B4-BE49-F238E27FC236}">
              <a16:creationId xmlns:a16="http://schemas.microsoft.com/office/drawing/2014/main" id="{D48878EF-7348-4610-B16A-D5AD82F18785}"/>
            </a:ext>
          </a:extLst>
        </xdr:cNvPr>
        <xdr:cNvSpPr/>
      </xdr:nvSpPr>
      <xdr:spPr>
        <a:xfrm>
          <a:off x="2800350" y="10860087"/>
          <a:ext cx="3695700" cy="1586779"/>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①種別　</a:t>
          </a:r>
          <a:r>
            <a:rPr kumimoji="1" lang="en-US" altLang="ja-JP" sz="1600" b="1">
              <a:solidFill>
                <a:srgbClr val="000000"/>
              </a:solidFill>
              <a:latin typeface="+mj-ea"/>
              <a:ea typeface="+mj-ea"/>
            </a:rPr>
            <a:t>】</a:t>
          </a:r>
        </a:p>
        <a:p>
          <a:pPr algn="l"/>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①種別を選択してください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プルダウンで選択</a:t>
          </a:r>
          <a:endParaRPr kumimoji="1" lang="en-US" altLang="ja-JP" sz="1600" b="0" u="none">
            <a:solidFill>
              <a:srgbClr val="000000"/>
            </a:solidFill>
            <a:latin typeface="+mj-ea"/>
            <a:ea typeface="+mj-ea"/>
          </a:endParaRPr>
        </a:p>
      </xdr:txBody>
    </xdr:sp>
    <xdr:clientData/>
  </xdr:twoCellAnchor>
  <xdr:twoCellAnchor>
    <xdr:from>
      <xdr:col>5</xdr:col>
      <xdr:colOff>34635</xdr:colOff>
      <xdr:row>18</xdr:row>
      <xdr:rowOff>1</xdr:rowOff>
    </xdr:from>
    <xdr:to>
      <xdr:col>8</xdr:col>
      <xdr:colOff>17317</xdr:colOff>
      <xdr:row>20</xdr:row>
      <xdr:rowOff>1912</xdr:rowOff>
    </xdr:to>
    <xdr:sp macro="" textlink="">
      <xdr:nvSpPr>
        <xdr:cNvPr id="21" name="右中かっこ 20">
          <a:extLst>
            <a:ext uri="{FF2B5EF4-FFF2-40B4-BE49-F238E27FC236}">
              <a16:creationId xmlns:a16="http://schemas.microsoft.com/office/drawing/2014/main" id="{06F3923D-78E5-4E0A-BD87-675C73814C9F}"/>
            </a:ext>
          </a:extLst>
        </xdr:cNvPr>
        <xdr:cNvSpPr/>
      </xdr:nvSpPr>
      <xdr:spPr>
        <a:xfrm rot="5400000">
          <a:off x="14587158" y="7380378"/>
          <a:ext cx="630561" cy="7072457"/>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77930</xdr:colOff>
      <xdr:row>17</xdr:row>
      <xdr:rowOff>292247</xdr:rowOff>
    </xdr:from>
    <xdr:to>
      <xdr:col>18</xdr:col>
      <xdr:colOff>17318</xdr:colOff>
      <xdr:row>19</xdr:row>
      <xdr:rowOff>294158</xdr:rowOff>
    </xdr:to>
    <xdr:sp macro="" textlink="">
      <xdr:nvSpPr>
        <xdr:cNvPr id="22" name="右中かっこ 21">
          <a:extLst>
            <a:ext uri="{FF2B5EF4-FFF2-40B4-BE49-F238E27FC236}">
              <a16:creationId xmlns:a16="http://schemas.microsoft.com/office/drawing/2014/main" id="{503844E8-AC76-4F6F-8114-205FA7F04EE7}"/>
            </a:ext>
          </a:extLst>
        </xdr:cNvPr>
        <xdr:cNvSpPr/>
      </xdr:nvSpPr>
      <xdr:spPr>
        <a:xfrm rot="5400000">
          <a:off x="31064831" y="5474946"/>
          <a:ext cx="630561" cy="10845513"/>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1481572</xdr:colOff>
      <xdr:row>18</xdr:row>
      <xdr:rowOff>39837</xdr:rowOff>
    </xdr:from>
    <xdr:to>
      <xdr:col>10</xdr:col>
      <xdr:colOff>1766454</xdr:colOff>
      <xdr:row>20</xdr:row>
      <xdr:rowOff>41747</xdr:rowOff>
    </xdr:to>
    <xdr:sp macro="" textlink="">
      <xdr:nvSpPr>
        <xdr:cNvPr id="23" name="右中かっこ 22">
          <a:extLst>
            <a:ext uri="{FF2B5EF4-FFF2-40B4-BE49-F238E27FC236}">
              <a16:creationId xmlns:a16="http://schemas.microsoft.com/office/drawing/2014/main" id="{A66C3DD8-4EDE-4614-B8DF-715610B11FEC}"/>
            </a:ext>
          </a:extLst>
        </xdr:cNvPr>
        <xdr:cNvSpPr/>
      </xdr:nvSpPr>
      <xdr:spPr>
        <a:xfrm rot="5400000">
          <a:off x="21906545" y="8634364"/>
          <a:ext cx="633735" cy="4647332"/>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63083</xdr:colOff>
      <xdr:row>17</xdr:row>
      <xdr:rowOff>301772</xdr:rowOff>
    </xdr:from>
    <xdr:to>
      <xdr:col>23</xdr:col>
      <xdr:colOff>2441862</xdr:colOff>
      <xdr:row>19</xdr:row>
      <xdr:rowOff>303683</xdr:rowOff>
    </xdr:to>
    <xdr:sp macro="" textlink="">
      <xdr:nvSpPr>
        <xdr:cNvPr id="24" name="右中かっこ 23">
          <a:extLst>
            <a:ext uri="{FF2B5EF4-FFF2-40B4-BE49-F238E27FC236}">
              <a16:creationId xmlns:a16="http://schemas.microsoft.com/office/drawing/2014/main" id="{E12AF6A3-3979-424B-8E5D-958CE7F9B3F3}"/>
            </a:ext>
          </a:extLst>
        </xdr:cNvPr>
        <xdr:cNvSpPr/>
      </xdr:nvSpPr>
      <xdr:spPr>
        <a:xfrm rot="5400000">
          <a:off x="45722154" y="5537951"/>
          <a:ext cx="630561" cy="10732204"/>
        </a:xfrm>
        <a:prstGeom prst="rightBrace">
          <a:avLst>
            <a:gd name="adj1" fmla="val 53633"/>
            <a:gd name="adj2" fmla="val 5419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28144</xdr:colOff>
      <xdr:row>1</xdr:row>
      <xdr:rowOff>39396</xdr:rowOff>
    </xdr:from>
    <xdr:to>
      <xdr:col>14</xdr:col>
      <xdr:colOff>618260</xdr:colOff>
      <xdr:row>3</xdr:row>
      <xdr:rowOff>1489363</xdr:rowOff>
    </xdr:to>
    <xdr:sp macro="" textlink="">
      <xdr:nvSpPr>
        <xdr:cNvPr id="25" name="右中かっこ 24">
          <a:extLst>
            <a:ext uri="{FF2B5EF4-FFF2-40B4-BE49-F238E27FC236}">
              <a16:creationId xmlns:a16="http://schemas.microsoft.com/office/drawing/2014/main" id="{E005BEBC-C193-4FED-9606-845551E71FA1}"/>
            </a:ext>
          </a:extLst>
        </xdr:cNvPr>
        <xdr:cNvSpPr/>
      </xdr:nvSpPr>
      <xdr:spPr>
        <a:xfrm>
          <a:off x="28091969" y="544221"/>
          <a:ext cx="590116" cy="4520192"/>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615950</xdr:colOff>
      <xdr:row>33</xdr:row>
      <xdr:rowOff>30071</xdr:rowOff>
    </xdr:from>
    <xdr:to>
      <xdr:col>10</xdr:col>
      <xdr:colOff>1385453</xdr:colOff>
      <xdr:row>41</xdr:row>
      <xdr:rowOff>225137</xdr:rowOff>
    </xdr:to>
    <xdr:sp macro="" textlink="">
      <xdr:nvSpPr>
        <xdr:cNvPr id="26" name="正方形/長方形 25">
          <a:extLst>
            <a:ext uri="{FF2B5EF4-FFF2-40B4-BE49-F238E27FC236}">
              <a16:creationId xmlns:a16="http://schemas.microsoft.com/office/drawing/2014/main" id="{63720382-F91A-4E93-A5DF-B68ABAFB1362}"/>
            </a:ext>
          </a:extLst>
        </xdr:cNvPr>
        <xdr:cNvSpPr/>
      </xdr:nvSpPr>
      <xdr:spPr>
        <a:xfrm>
          <a:off x="17173575" y="15343096"/>
          <a:ext cx="6992503" cy="270966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◆型番・電源周波数の重複について◆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登録型番が重複している場合、または登録型番と電源周波数の組み合わせが重複している場合は、セルがオレンジ色に着色される。</a:t>
          </a:r>
        </a:p>
        <a:p>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一意の型番であること、または一意の型番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電波周波数であることを確認のうえ、入力すること</a:t>
          </a:r>
          <a:endParaRPr kumimoji="1" lang="en-US" altLang="ja-JP" sz="1600" b="1" u="sng" baseline="0">
            <a:solidFill>
              <a:srgbClr val="FF0000"/>
            </a:solidFill>
            <a:effectLst/>
            <a:latin typeface="+mj-ea"/>
            <a:ea typeface="+mj-ea"/>
            <a:cs typeface="+mn-cs"/>
          </a:endParaRPr>
        </a:p>
      </xdr:txBody>
    </xdr:sp>
    <xdr:clientData/>
  </xdr:twoCellAnchor>
  <xdr:twoCellAnchor>
    <xdr:from>
      <xdr:col>5</xdr:col>
      <xdr:colOff>969818</xdr:colOff>
      <xdr:row>21</xdr:row>
      <xdr:rowOff>47625</xdr:rowOff>
    </xdr:from>
    <xdr:to>
      <xdr:col>7</xdr:col>
      <xdr:colOff>428972</xdr:colOff>
      <xdr:row>30</xdr:row>
      <xdr:rowOff>45604</xdr:rowOff>
    </xdr:to>
    <xdr:sp macro="" textlink="">
      <xdr:nvSpPr>
        <xdr:cNvPr id="27" name="吹き出し: 角を丸めた四角形 26">
          <a:extLst>
            <a:ext uri="{FF2B5EF4-FFF2-40B4-BE49-F238E27FC236}">
              <a16:creationId xmlns:a16="http://schemas.microsoft.com/office/drawing/2014/main" id="{5EE60C00-8AC7-4243-B972-028392E32B64}"/>
            </a:ext>
          </a:extLst>
        </xdr:cNvPr>
        <xdr:cNvSpPr/>
      </xdr:nvSpPr>
      <xdr:spPr>
        <a:xfrm>
          <a:off x="12304568" y="11588750"/>
          <a:ext cx="4675679" cy="2833254"/>
        </a:xfrm>
        <a:prstGeom prst="wedgeRoundRectCallout">
          <a:avLst>
            <a:gd name="adj1" fmla="val 5412"/>
            <a:gd name="adj2" fmla="val -6108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②製品名　③性能区分</a:t>
          </a:r>
          <a:r>
            <a:rPr kumimoji="1" lang="en-US" altLang="ja-JP" sz="1600" b="1">
              <a:solidFill>
                <a:srgbClr val="000000"/>
              </a:solidFill>
            </a:rPr>
            <a:t>1</a:t>
          </a:r>
          <a:r>
            <a:rPr kumimoji="1" lang="ja-JP" altLang="en-US" sz="1600" b="1">
              <a:solidFill>
                <a:srgbClr val="000000"/>
              </a:solidFill>
            </a:rPr>
            <a:t>　④性能区分</a:t>
          </a:r>
          <a:r>
            <a:rPr kumimoji="1" lang="en-US" altLang="ja-JP" sz="1600" b="1">
              <a:solidFill>
                <a:srgbClr val="000000"/>
              </a:solidFill>
            </a:rPr>
            <a:t>2</a:t>
          </a:r>
          <a:r>
            <a:rPr kumimoji="1" lang="ja-JP" altLang="en-US" sz="1600" b="1">
              <a:solidFill>
                <a:srgbClr val="000000"/>
              </a:solidFill>
            </a:rPr>
            <a:t>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③性能区分</a:t>
          </a:r>
          <a:r>
            <a:rPr kumimoji="1" lang="en-US" altLang="ja-JP" sz="1600" b="1" u="sng">
              <a:solidFill>
                <a:srgbClr val="000000"/>
              </a:solidFill>
            </a:rPr>
            <a:t>1</a:t>
          </a:r>
          <a:r>
            <a:rPr kumimoji="1" lang="ja-JP" altLang="en-US" sz="1600" b="1" u="sng">
              <a:solidFill>
                <a:srgbClr val="000000"/>
              </a:solidFill>
            </a:rPr>
            <a:t>、④性能区分</a:t>
          </a:r>
          <a:r>
            <a:rPr kumimoji="1" lang="en-US" altLang="ja-JP" sz="1600" b="1" u="sng">
              <a:solidFill>
                <a:srgbClr val="000000"/>
              </a:solidFill>
            </a:rPr>
            <a:t>2</a:t>
          </a:r>
          <a:r>
            <a:rPr kumimoji="1" lang="ja-JP" altLang="en-US" sz="1600" b="1" u="sng">
              <a:solidFill>
                <a:srgbClr val="000000"/>
              </a:solidFill>
            </a:rPr>
            <a:t>を選択してください</a:t>
          </a:r>
          <a:endParaRPr kumimoji="1" lang="en-US" altLang="ja-JP" sz="1600" b="1" u="sng">
            <a:solidFill>
              <a:srgbClr val="000000"/>
            </a:solidFill>
          </a:endParaRPr>
        </a:p>
        <a:p>
          <a:pPr algn="l"/>
          <a:r>
            <a:rPr kumimoji="1" lang="ja-JP" altLang="en-US" sz="1600" b="0" u="none">
              <a:solidFill>
                <a:srgbClr val="000000"/>
              </a:solidFill>
            </a:rPr>
            <a:t>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に記載の用途を選択</a:t>
          </a:r>
        </a:p>
      </xdr:txBody>
    </xdr:sp>
    <xdr:clientData/>
  </xdr:twoCellAnchor>
  <xdr:twoCellAnchor>
    <xdr:from>
      <xdr:col>19</xdr:col>
      <xdr:colOff>561398</xdr:colOff>
      <xdr:row>21</xdr:row>
      <xdr:rowOff>95971</xdr:rowOff>
    </xdr:from>
    <xdr:to>
      <xdr:col>22</xdr:col>
      <xdr:colOff>1087871</xdr:colOff>
      <xdr:row>36</xdr:row>
      <xdr:rowOff>141431</xdr:rowOff>
    </xdr:to>
    <xdr:sp macro="" textlink="">
      <xdr:nvSpPr>
        <xdr:cNvPr id="28" name="吹き出し: 角を丸めた四角形 27">
          <a:extLst>
            <a:ext uri="{FF2B5EF4-FFF2-40B4-BE49-F238E27FC236}">
              <a16:creationId xmlns:a16="http://schemas.microsoft.com/office/drawing/2014/main" id="{6C4DFBFE-AC92-4FF8-B553-81409679BA2D}"/>
            </a:ext>
          </a:extLst>
        </xdr:cNvPr>
        <xdr:cNvSpPr/>
      </xdr:nvSpPr>
      <xdr:spPr>
        <a:xfrm>
          <a:off x="41169648" y="11640271"/>
          <a:ext cx="6847898" cy="4763510"/>
        </a:xfrm>
        <a:prstGeom prst="wedgeRoundRectCallout">
          <a:avLst>
            <a:gd name="adj1" fmla="val 14489"/>
            <a:gd name="adj2" fmla="val -553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(APF)</a:t>
          </a:r>
          <a:r>
            <a:rPr kumimoji="1" lang="ja-JP" altLang="en-US" sz="1600" b="1">
              <a:solidFill>
                <a:srgbClr val="000000"/>
              </a:solidFill>
              <a:latin typeface="+mn-ea"/>
              <a:ea typeface="+mn-ea"/>
            </a:rPr>
            <a:t>　⑩</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冷房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p>
        <a:p>
          <a:pPr algn="l"/>
          <a:r>
            <a:rPr kumimoji="1" lang="ja-JP" altLang="en-US" sz="1600" b="1">
              <a:solidFill>
                <a:srgbClr val="000000"/>
              </a:solidFill>
              <a:latin typeface="+mn-ea"/>
              <a:ea typeface="+mn-ea"/>
            </a:rPr>
            <a:t>　 ⑪</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暖房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⑨性能値を入力してください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a:t>
          </a:r>
          <a:r>
            <a:rPr kumimoji="1" lang="en-US" altLang="ja-JP" sz="1600" b="0">
              <a:solidFill>
                <a:srgbClr val="000000"/>
              </a:solidFill>
              <a:latin typeface="+mn-ea"/>
              <a:ea typeface="+mn-ea"/>
            </a:rPr>
            <a:t>APF</a:t>
          </a:r>
          <a:r>
            <a:rPr kumimoji="1" lang="ja-JP" altLang="en-US" sz="1600" b="0">
              <a:solidFill>
                <a:srgbClr val="000000"/>
              </a:solidFill>
              <a:latin typeface="+mn-ea"/>
              <a:ea typeface="+mn-ea"/>
            </a:rPr>
            <a:t>性能値を入力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連結型フラグが「連結」の場合、入力不要</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⑩</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冷房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⑪</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暖房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　単位：</a:t>
          </a:r>
          <a:r>
            <a:rPr kumimoji="1" lang="en-US" altLang="ja-JP" sz="1600" b="0" u="none">
              <a:solidFill>
                <a:sysClr val="windowText" lastClr="000000"/>
              </a:solidFill>
              <a:effectLst/>
              <a:latin typeface="+mn-ea"/>
              <a:ea typeface="+mn-ea"/>
              <a:cs typeface="+mn-cs"/>
            </a:rPr>
            <a:t>kW</a:t>
          </a:r>
        </a:p>
        <a:p>
          <a:pPr algn="l"/>
          <a:endParaRPr kumimoji="1" lang="en-US" altLang="ja-JP" sz="1600" b="0" u="none">
            <a:solidFill>
              <a:sysClr val="windowText" lastClr="000000"/>
            </a:solidFill>
            <a:effectLst/>
            <a:latin typeface="+mn-ea"/>
            <a:ea typeface="+mn-ea"/>
            <a:cs typeface="+mn-cs"/>
          </a:endParaRPr>
        </a:p>
        <a:p>
          <a:pPr algn="l"/>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定格消費電力は小数点第三位を四捨五入した値を入力してください</a:t>
          </a:r>
        </a:p>
      </xdr:txBody>
    </xdr:sp>
    <xdr:clientData/>
  </xdr:twoCellAnchor>
  <xdr:twoCellAnchor>
    <xdr:from>
      <xdr:col>15</xdr:col>
      <xdr:colOff>1846551</xdr:colOff>
      <xdr:row>21</xdr:row>
      <xdr:rowOff>69273</xdr:rowOff>
    </xdr:from>
    <xdr:to>
      <xdr:col>18</xdr:col>
      <xdr:colOff>2199265</xdr:colOff>
      <xdr:row>30</xdr:row>
      <xdr:rowOff>259772</xdr:rowOff>
    </xdr:to>
    <xdr:sp macro="" textlink="">
      <xdr:nvSpPr>
        <xdr:cNvPr id="29" name="吹き出し: 角を丸めた四角形 28">
          <a:extLst>
            <a:ext uri="{FF2B5EF4-FFF2-40B4-BE49-F238E27FC236}">
              <a16:creationId xmlns:a16="http://schemas.microsoft.com/office/drawing/2014/main" id="{1A6C488F-1CF6-4A18-AE39-2E1F481BE88F}"/>
            </a:ext>
          </a:extLst>
        </xdr:cNvPr>
        <xdr:cNvSpPr/>
      </xdr:nvSpPr>
      <xdr:spPr>
        <a:xfrm>
          <a:off x="32088426" y="11610398"/>
          <a:ext cx="6899564" cy="3019424"/>
        </a:xfrm>
        <a:prstGeom prst="wedgeRoundRectCallout">
          <a:avLst>
            <a:gd name="adj1" fmla="val -52305"/>
            <a:gd name="adj2" fmla="val -618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⑧室外機型番①～⑤　</a:t>
          </a:r>
          <a:r>
            <a:rPr kumimoji="1" lang="en-US" altLang="ja-JP" sz="1600" b="1" u="none">
              <a:solidFill>
                <a:srgbClr val="000000"/>
              </a:solidFill>
              <a:latin typeface="+mj-ea"/>
              <a:ea typeface="+mj-ea"/>
            </a:rPr>
            <a:t>】</a:t>
          </a:r>
          <a:endParaRPr kumimoji="1" lang="en-US" altLang="ja-JP" sz="1600" b="0" u="none">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sng" baseline="0">
              <a:solidFill>
                <a:sysClr val="windowText" lastClr="000000"/>
              </a:solidFill>
              <a:latin typeface="+mj-ea"/>
              <a:ea typeface="+mj-ea"/>
            </a:rPr>
            <a:t>連結型フラグの選択に応じて、⑧室外機型番①～⑤を入力してください</a:t>
          </a:r>
          <a:endParaRPr kumimoji="1" lang="en-US" altLang="ja-JP" sz="1600" b="0" u="none" baseline="0">
            <a:solidFill>
              <a:sysClr val="windowText" lastClr="000000"/>
            </a:solidFill>
            <a:latin typeface="+mj-ea"/>
            <a:ea typeface="+mj-ea"/>
          </a:endParaRP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a:t>
          </a:r>
          <a:r>
            <a:rPr kumimoji="1" lang="ja-JP" altLang="en-US" sz="1600" b="1" u="sng" baseline="0">
              <a:solidFill>
                <a:sysClr val="windowText" lastClr="000000"/>
              </a:solidFill>
              <a:latin typeface="+mn-ea"/>
              <a:ea typeface="+mn-ea"/>
            </a:rPr>
            <a:t>連結</a:t>
          </a:r>
          <a:r>
            <a:rPr kumimoji="1" lang="ja-JP" altLang="en-US" sz="1600" b="1" u="sng" baseline="0">
              <a:solidFill>
                <a:sysClr val="windowText" lastClr="000000"/>
              </a:solidFill>
              <a:latin typeface="+mj-ea"/>
              <a:ea typeface="+mj-ea"/>
            </a:rPr>
            <a:t>」の場合</a:t>
          </a:r>
          <a:endParaRPr kumimoji="1" lang="en-US" altLang="ja-JP" sz="1600" b="1" u="sng" baseline="0">
            <a:solidFill>
              <a:sysClr val="windowText" lastClr="000000"/>
            </a:solidFill>
            <a:latin typeface="+mj-ea"/>
            <a:ea typeface="+mj-ea"/>
          </a:endParaRPr>
        </a:p>
        <a:p>
          <a:pPr algn="l"/>
          <a:r>
            <a:rPr kumimoji="1" lang="ja-JP" altLang="en-US" sz="1600" b="0" u="none" baseline="0">
              <a:solidFill>
                <a:sysClr val="windowText" lastClr="000000"/>
              </a:solidFill>
              <a:latin typeface="+mj-ea"/>
              <a:ea typeface="+mj-ea"/>
            </a:rPr>
            <a:t>→　</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a:t>
          </a:r>
          <a:r>
            <a:rPr kumimoji="1" lang="en-US" altLang="ja-JP" sz="1600" b="0" u="none" baseline="0">
              <a:solidFill>
                <a:sysClr val="windowText" lastClr="000000"/>
              </a:solidFill>
              <a:latin typeface="+mj-ea"/>
              <a:ea typeface="+mj-ea"/>
            </a:rPr>
            <a:t>R</a:t>
          </a:r>
          <a:r>
            <a:rPr kumimoji="1" lang="ja-JP" altLang="en-US" sz="1600" b="0" u="none" baseline="0">
              <a:solidFill>
                <a:sysClr val="windowText" lastClr="000000"/>
              </a:solidFill>
              <a:latin typeface="+mj-ea"/>
              <a:ea typeface="+mj-ea"/>
            </a:rPr>
            <a:t>列「室外機型番①～⑤」に構成する室外機型番を入力</a:t>
          </a: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連結型フラグが「－」、「ハイブリッド」の場合</a:t>
          </a:r>
          <a:endParaRPr kumimoji="1" lang="en-US" altLang="ja-JP" sz="1600" b="1" u="sng" baseline="0">
            <a:solidFill>
              <a:sysClr val="windowText" lastClr="000000"/>
            </a:solidFill>
            <a:latin typeface="+mj-ea"/>
            <a:ea typeface="+mj-ea"/>
          </a:endParaRPr>
        </a:p>
        <a:p>
          <a:pPr algn="l"/>
          <a:r>
            <a:rPr kumimoji="1" lang="ja-JP" altLang="en-US" sz="1600" b="0" u="none" baseline="0">
              <a:solidFill>
                <a:sysClr val="windowText" lastClr="000000"/>
              </a:solidFill>
              <a:latin typeface="+mj-ea"/>
              <a:ea typeface="+mj-ea"/>
            </a:rPr>
            <a:t>→　</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列「室外機型番①」に室外機型番を入力</a:t>
          </a:r>
        </a:p>
      </xdr:txBody>
    </xdr:sp>
    <xdr:clientData/>
  </xdr:twoCellAnchor>
  <xdr:twoCellAnchor>
    <xdr:from>
      <xdr:col>10</xdr:col>
      <xdr:colOff>1712335</xdr:colOff>
      <xdr:row>20</xdr:row>
      <xdr:rowOff>158030</xdr:rowOff>
    </xdr:from>
    <xdr:to>
      <xdr:col>15</xdr:col>
      <xdr:colOff>1532658</xdr:colOff>
      <xdr:row>32</xdr:row>
      <xdr:rowOff>103909</xdr:rowOff>
    </xdr:to>
    <xdr:sp macro="" textlink="">
      <xdr:nvSpPr>
        <xdr:cNvPr id="30" name="吹き出し: 角を丸めた四角形 29">
          <a:extLst>
            <a:ext uri="{FF2B5EF4-FFF2-40B4-BE49-F238E27FC236}">
              <a16:creationId xmlns:a16="http://schemas.microsoft.com/office/drawing/2014/main" id="{AF0BADD8-A74F-4E5A-A479-CB3E7B6E20CE}"/>
            </a:ext>
          </a:extLst>
        </xdr:cNvPr>
        <xdr:cNvSpPr/>
      </xdr:nvSpPr>
      <xdr:spPr>
        <a:xfrm>
          <a:off x="24496135" y="11391180"/>
          <a:ext cx="7281573" cy="3717779"/>
        </a:xfrm>
        <a:prstGeom prst="wedgeRoundRectCallout">
          <a:avLst>
            <a:gd name="adj1" fmla="val -38495"/>
            <a:gd name="adj2" fmla="val -6938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⑦連結型フラグ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⑦登録内容に応じてプルダウンで選択してください</a:t>
          </a:r>
          <a:endParaRPr kumimoji="1" lang="en-US" altLang="ja-JP" sz="1600" b="1" u="sng">
            <a:solidFill>
              <a:srgbClr val="00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0">
              <a:solidFill>
                <a:srgbClr val="000000"/>
              </a:solidFill>
              <a:latin typeface="+mj-ea"/>
              <a:ea typeface="+mj-ea"/>
            </a:rPr>
            <a:t>室外機を連結利用する場合　→　「連結」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ハイブリッド空調で室外機マルチ型の場合　→　「ハイブリッド」　を選択</a:t>
          </a:r>
          <a:endParaRPr kumimoji="1" lang="en-US" altLang="ja-JP" sz="1600" b="0">
            <a:solidFill>
              <a:srgbClr val="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ハイブリッド空調で室外機一体型の場合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GHP</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として申請</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xdr:txBody>
    </xdr:sp>
    <xdr:clientData/>
  </xdr:twoCellAnchor>
  <xdr:twoCellAnchor>
    <xdr:from>
      <xdr:col>24</xdr:col>
      <xdr:colOff>869372</xdr:colOff>
      <xdr:row>19</xdr:row>
      <xdr:rowOff>10825</xdr:rowOff>
    </xdr:from>
    <xdr:to>
      <xdr:col>26</xdr:col>
      <xdr:colOff>1174461</xdr:colOff>
      <xdr:row>25</xdr:row>
      <xdr:rowOff>69273</xdr:rowOff>
    </xdr:to>
    <xdr:sp macro="" textlink="">
      <xdr:nvSpPr>
        <xdr:cNvPr id="31" name="吹き出し: 角を丸めた四角形 30">
          <a:extLst>
            <a:ext uri="{FF2B5EF4-FFF2-40B4-BE49-F238E27FC236}">
              <a16:creationId xmlns:a16="http://schemas.microsoft.com/office/drawing/2014/main" id="{FC02574A-39A5-460E-8D66-17A193876F8E}"/>
            </a:ext>
          </a:extLst>
        </xdr:cNvPr>
        <xdr:cNvSpPr/>
      </xdr:nvSpPr>
      <xdr:spPr>
        <a:xfrm>
          <a:off x="52272622" y="10923300"/>
          <a:ext cx="4000789" cy="1944398"/>
        </a:xfrm>
        <a:prstGeom prst="wedgeRoundRectCallout">
          <a:avLst>
            <a:gd name="adj1" fmla="val -4644"/>
            <a:gd name="adj2" fmla="val -948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⑬希望小売価格 </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p>
        <a:p>
          <a:pPr algn="l"/>
          <a:r>
            <a:rPr kumimoji="1" lang="ja-JP" altLang="en-US" sz="1600" b="0" u="none">
              <a:solidFill>
                <a:srgbClr val="000000"/>
              </a:solidFill>
              <a:latin typeface="+mn-ea"/>
              <a:ea typeface="+mn-ea"/>
            </a:rPr>
            <a:t>単位に注意して入力</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26</xdr:col>
      <xdr:colOff>198522</xdr:colOff>
      <xdr:row>24</xdr:row>
      <xdr:rowOff>297588</xdr:rowOff>
    </xdr:from>
    <xdr:to>
      <xdr:col>27</xdr:col>
      <xdr:colOff>2516331</xdr:colOff>
      <xdr:row>49</xdr:row>
      <xdr:rowOff>159037</xdr:rowOff>
    </xdr:to>
    <xdr:grpSp>
      <xdr:nvGrpSpPr>
        <xdr:cNvPr id="32" name="グループ化 31">
          <a:extLst>
            <a:ext uri="{FF2B5EF4-FFF2-40B4-BE49-F238E27FC236}">
              <a16:creationId xmlns:a16="http://schemas.microsoft.com/office/drawing/2014/main" id="{E3429929-1517-48C1-AEC7-87D1FBD4E92B}"/>
            </a:ext>
          </a:extLst>
        </xdr:cNvPr>
        <xdr:cNvGrpSpPr/>
      </xdr:nvGrpSpPr>
      <xdr:grpSpPr>
        <a:xfrm>
          <a:off x="55341518" y="13059183"/>
          <a:ext cx="7701858" cy="8091395"/>
          <a:chOff x="55342788" y="13023274"/>
          <a:chExt cx="7700588" cy="7654631"/>
        </a:xfrm>
      </xdr:grpSpPr>
      <xdr:sp macro="" textlink="">
        <xdr:nvSpPr>
          <xdr:cNvPr id="33" name="吹き出し: 角を丸めた四角形 32">
            <a:extLst>
              <a:ext uri="{FF2B5EF4-FFF2-40B4-BE49-F238E27FC236}">
                <a16:creationId xmlns:a16="http://schemas.microsoft.com/office/drawing/2014/main" id="{6D75CDDD-1014-D6B7-1C28-473D3830D1B4}"/>
              </a:ext>
            </a:extLst>
          </xdr:cNvPr>
          <xdr:cNvSpPr/>
        </xdr:nvSpPr>
        <xdr:spPr>
          <a:xfrm>
            <a:off x="55342788" y="13023274"/>
            <a:ext cx="7700588" cy="7654631"/>
          </a:xfrm>
          <a:prstGeom prst="wedgeRoundRectCallout">
            <a:avLst>
              <a:gd name="adj1" fmla="val -27233"/>
              <a:gd name="adj2" fmla="val -7645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⑭ワイルドカードの内訳一覧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⑭</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34" name="四角形: 角を丸くする 33">
            <a:extLst>
              <a:ext uri="{FF2B5EF4-FFF2-40B4-BE49-F238E27FC236}">
                <a16:creationId xmlns:a16="http://schemas.microsoft.com/office/drawing/2014/main" id="{CBA6C053-9BD2-AAFF-5354-FB2E4CCD2703}"/>
              </a:ext>
            </a:extLst>
          </xdr:cNvPr>
          <xdr:cNvSpPr/>
        </xdr:nvSpPr>
        <xdr:spPr>
          <a:xfrm>
            <a:off x="55459038" y="14392424"/>
            <a:ext cx="7468088" cy="5177117"/>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26</xdr:col>
      <xdr:colOff>4520045</xdr:colOff>
      <xdr:row>17</xdr:row>
      <xdr:rowOff>121228</xdr:rowOff>
    </xdr:from>
    <xdr:to>
      <xdr:col>27</xdr:col>
      <xdr:colOff>2524126</xdr:colOff>
      <xdr:row>24</xdr:row>
      <xdr:rowOff>4331</xdr:rowOff>
    </xdr:to>
    <xdr:sp macro="" textlink="">
      <xdr:nvSpPr>
        <xdr:cNvPr id="35" name="吹き出し: 角を丸めた四角形 34">
          <a:extLst>
            <a:ext uri="{FF2B5EF4-FFF2-40B4-BE49-F238E27FC236}">
              <a16:creationId xmlns:a16="http://schemas.microsoft.com/office/drawing/2014/main" id="{CBAC5E11-13AB-4F65-92FA-D32631E81499}"/>
            </a:ext>
          </a:extLst>
        </xdr:cNvPr>
        <xdr:cNvSpPr/>
      </xdr:nvSpPr>
      <xdr:spPr>
        <a:xfrm>
          <a:off x="59625345" y="10411403"/>
          <a:ext cx="3379356" cy="2083378"/>
        </a:xfrm>
        <a:prstGeom prst="wedgeRoundRectCallout">
          <a:avLst>
            <a:gd name="adj1" fmla="val 14202"/>
            <a:gd name="adj2" fmla="val -745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⑮備考を入力してください</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xdr:txBody>
    </xdr:sp>
    <xdr:clientData/>
  </xdr:twoCellAnchor>
  <xdr:twoCellAnchor>
    <xdr:from>
      <xdr:col>22</xdr:col>
      <xdr:colOff>2008910</xdr:colOff>
      <xdr:row>20</xdr:row>
      <xdr:rowOff>277091</xdr:rowOff>
    </xdr:from>
    <xdr:to>
      <xdr:col>24</xdr:col>
      <xdr:colOff>772969</xdr:colOff>
      <xdr:row>26</xdr:row>
      <xdr:rowOff>278800</xdr:rowOff>
    </xdr:to>
    <xdr:sp macro="" textlink="">
      <xdr:nvSpPr>
        <xdr:cNvPr id="36" name="吹き出し: 角を丸めた四角形 35">
          <a:extLst>
            <a:ext uri="{FF2B5EF4-FFF2-40B4-BE49-F238E27FC236}">
              <a16:creationId xmlns:a16="http://schemas.microsoft.com/office/drawing/2014/main" id="{ECFAF688-4C46-40FA-8CA4-7C94FD088132}"/>
            </a:ext>
          </a:extLst>
        </xdr:cNvPr>
        <xdr:cNvSpPr/>
      </xdr:nvSpPr>
      <xdr:spPr>
        <a:xfrm>
          <a:off x="48941760" y="11503891"/>
          <a:ext cx="3234459" cy="1887659"/>
        </a:xfrm>
        <a:prstGeom prst="wedgeRoundRectCallout">
          <a:avLst>
            <a:gd name="adj1" fmla="val 38591"/>
            <a:gd name="adj2" fmla="val -1000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⑫寒冷地仕様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⑫寒冷地仕様を選択してください</a:t>
          </a:r>
        </a:p>
        <a:p>
          <a:pPr algn="l"/>
          <a:r>
            <a:rPr kumimoji="1" lang="ja-JP" altLang="en-US" sz="1600" b="0" u="none">
              <a:solidFill>
                <a:srgbClr val="000000"/>
              </a:solidFill>
              <a:latin typeface="+mn-ea"/>
              <a:ea typeface="+mn-ea"/>
            </a:rPr>
            <a:t>プルダウンで選択</a:t>
          </a:r>
        </a:p>
      </xdr:txBody>
    </xdr:sp>
    <xdr:clientData/>
  </xdr:twoCellAnchor>
  <xdr:twoCellAnchor>
    <xdr:from>
      <xdr:col>14</xdr:col>
      <xdr:colOff>1054245</xdr:colOff>
      <xdr:row>0</xdr:row>
      <xdr:rowOff>166688</xdr:rowOff>
    </xdr:from>
    <xdr:to>
      <xdr:col>16</xdr:col>
      <xdr:colOff>1564881</xdr:colOff>
      <xdr:row>2</xdr:row>
      <xdr:rowOff>574826</xdr:rowOff>
    </xdr:to>
    <xdr:sp macro="" textlink="">
      <xdr:nvSpPr>
        <xdr:cNvPr id="37" name="吹き出し: 角を丸めた四角形 36">
          <a:extLst>
            <a:ext uri="{FF2B5EF4-FFF2-40B4-BE49-F238E27FC236}">
              <a16:creationId xmlns:a16="http://schemas.microsoft.com/office/drawing/2014/main" id="{9010C3EA-CEF0-4CCB-96B2-F72DAD0EF297}"/>
            </a:ext>
          </a:extLst>
        </xdr:cNvPr>
        <xdr:cNvSpPr/>
      </xdr:nvSpPr>
      <xdr:spPr>
        <a:xfrm>
          <a:off x="29118070" y="163513"/>
          <a:ext cx="4869911" cy="2452838"/>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15</xdr:col>
      <xdr:colOff>103909</xdr:colOff>
      <xdr:row>2</xdr:row>
      <xdr:rowOff>640774</xdr:rowOff>
    </xdr:from>
    <xdr:to>
      <xdr:col>16</xdr:col>
      <xdr:colOff>1799829</xdr:colOff>
      <xdr:row>4</xdr:row>
      <xdr:rowOff>160345</xdr:rowOff>
    </xdr:to>
    <xdr:sp macro="" textlink="">
      <xdr:nvSpPr>
        <xdr:cNvPr id="38" name="吹き出し: 角を丸めた四角形 37">
          <a:extLst>
            <a:ext uri="{FF2B5EF4-FFF2-40B4-BE49-F238E27FC236}">
              <a16:creationId xmlns:a16="http://schemas.microsoft.com/office/drawing/2014/main" id="{89091019-C32A-479F-806E-08312BE0A78F}"/>
            </a:ext>
          </a:extLst>
        </xdr:cNvPr>
        <xdr:cNvSpPr/>
      </xdr:nvSpPr>
      <xdr:spPr>
        <a:xfrm>
          <a:off x="30348959" y="2675949"/>
          <a:ext cx="3877145" cy="259297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346363</xdr:colOff>
      <xdr:row>4</xdr:row>
      <xdr:rowOff>138546</xdr:rowOff>
    </xdr:from>
    <xdr:to>
      <xdr:col>6</xdr:col>
      <xdr:colOff>2058356</xdr:colOff>
      <xdr:row>4</xdr:row>
      <xdr:rowOff>2806792</xdr:rowOff>
    </xdr:to>
    <xdr:grpSp>
      <xdr:nvGrpSpPr>
        <xdr:cNvPr id="16" name="グループ化 15">
          <a:extLst>
            <a:ext uri="{FF2B5EF4-FFF2-40B4-BE49-F238E27FC236}">
              <a16:creationId xmlns:a16="http://schemas.microsoft.com/office/drawing/2014/main" id="{0CC5E8CF-0F09-41D1-9C9D-613D4FCF39BF}"/>
            </a:ext>
          </a:extLst>
        </xdr:cNvPr>
        <xdr:cNvGrpSpPr/>
      </xdr:nvGrpSpPr>
      <xdr:grpSpPr>
        <a:xfrm>
          <a:off x="10321636" y="1866554"/>
          <a:ext cx="7600175" cy="2668246"/>
          <a:chOff x="24658307" y="547687"/>
          <a:chExt cx="6656676" cy="2706666"/>
        </a:xfrm>
      </xdr:grpSpPr>
      <xdr:sp macro="" textlink="">
        <xdr:nvSpPr>
          <xdr:cNvPr id="17" name="正方形/長方形 16">
            <a:extLst>
              <a:ext uri="{FF2B5EF4-FFF2-40B4-BE49-F238E27FC236}">
                <a16:creationId xmlns:a16="http://schemas.microsoft.com/office/drawing/2014/main" id="{137198EE-E77D-E47C-DCCB-8C8DDA0470B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F813210-D600-FBC2-389A-6B0378455652}"/>
              </a:ext>
            </a:extLst>
          </xdr:cNvPr>
          <xdr:cNvGrpSpPr/>
        </xdr:nvGrpSpPr>
        <xdr:grpSpPr>
          <a:xfrm>
            <a:off x="25431454" y="849725"/>
            <a:ext cx="4450362" cy="514041"/>
            <a:chOff x="20809325" y="530440"/>
            <a:chExt cx="2084293" cy="313765"/>
          </a:xfrm>
        </xdr:grpSpPr>
        <xdr:sp macro="" textlink="">
          <xdr:nvSpPr>
            <xdr:cNvPr id="27" name="正方形/長方形 26">
              <a:extLst>
                <a:ext uri="{FF2B5EF4-FFF2-40B4-BE49-F238E27FC236}">
                  <a16:creationId xmlns:a16="http://schemas.microsoft.com/office/drawing/2014/main" id="{EF36CAE4-C929-BF86-E63E-3A7865E2DA9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0D67FC63-D4FD-C806-A493-0EA38B9AC52C}"/>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DDFE2FBA-D4F6-1863-577F-69C19F23A2E2}"/>
                </a:ext>
              </a:extLst>
            </xdr:cNvPr>
            <xdr:cNvCxnSpPr>
              <a:stCxn id="27" idx="3"/>
              <a:endCxn id="28"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838D5B1A-D651-8712-AACE-8C4C1EC5C960}"/>
              </a:ext>
            </a:extLst>
          </xdr:cNvPr>
          <xdr:cNvGrpSpPr/>
        </xdr:nvGrpSpPr>
        <xdr:grpSpPr>
          <a:xfrm>
            <a:off x="25407430" y="1584070"/>
            <a:ext cx="4522420" cy="514041"/>
            <a:chOff x="20809325" y="530440"/>
            <a:chExt cx="2117911" cy="313765"/>
          </a:xfrm>
        </xdr:grpSpPr>
        <xdr:sp macro="" textlink="">
          <xdr:nvSpPr>
            <xdr:cNvPr id="24" name="正方形/長方形 23">
              <a:extLst>
                <a:ext uri="{FF2B5EF4-FFF2-40B4-BE49-F238E27FC236}">
                  <a16:creationId xmlns:a16="http://schemas.microsoft.com/office/drawing/2014/main" id="{C00BDECA-1F6E-18FF-BDB4-6B1E9E82656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83DFC495-5CA1-32E8-7AA0-CA0ABB2DB15C}"/>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B92BCE3-83DB-5586-2089-F93AEC165273}"/>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6E4F242-CB12-6B19-EC21-A5275757E105}"/>
              </a:ext>
            </a:extLst>
          </xdr:cNvPr>
          <xdr:cNvGrpSpPr/>
        </xdr:nvGrpSpPr>
        <xdr:grpSpPr>
          <a:xfrm>
            <a:off x="25407438" y="2326559"/>
            <a:ext cx="4561673" cy="513770"/>
            <a:chOff x="20809325" y="534306"/>
            <a:chExt cx="2136337" cy="315946"/>
          </a:xfrm>
        </xdr:grpSpPr>
        <xdr:sp macro="" textlink="">
          <xdr:nvSpPr>
            <xdr:cNvPr id="21" name="正方形/長方形 20">
              <a:extLst>
                <a:ext uri="{FF2B5EF4-FFF2-40B4-BE49-F238E27FC236}">
                  <a16:creationId xmlns:a16="http://schemas.microsoft.com/office/drawing/2014/main" id="{F248E77C-A1D5-A40B-B933-128523D0AB96}"/>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55076DEF-FCEE-FE41-9937-55B2954D105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3" name="直線コネクタ 22">
              <a:extLst>
                <a:ext uri="{FF2B5EF4-FFF2-40B4-BE49-F238E27FC236}">
                  <a16:creationId xmlns:a16="http://schemas.microsoft.com/office/drawing/2014/main" id="{15910C82-AF66-6714-3149-FEA78A0AFEEF}"/>
                </a:ext>
              </a:extLst>
            </xdr:cNvPr>
            <xdr:cNvCxnSpPr>
              <a:stCxn id="21" idx="3"/>
              <a:endCxn id="22"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381000</xdr:colOff>
      <xdr:row>2</xdr:row>
      <xdr:rowOff>32808</xdr:rowOff>
    </xdr:to>
    <xdr:sp macro="" textlink="">
      <xdr:nvSpPr>
        <xdr:cNvPr id="2" name="角丸四角形 5">
          <a:extLst>
            <a:ext uri="{FF2B5EF4-FFF2-40B4-BE49-F238E27FC236}">
              <a16:creationId xmlns:a16="http://schemas.microsoft.com/office/drawing/2014/main" id="{58B68447-DC0F-4110-AE51-79EFCF87755B}"/>
            </a:ext>
          </a:extLst>
        </xdr:cNvPr>
        <xdr:cNvSpPr/>
      </xdr:nvSpPr>
      <xdr:spPr>
        <a:xfrm>
          <a:off x="28575" y="28575"/>
          <a:ext cx="2987675" cy="4106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建築外皮　＜断熱窓＞／基準値</a:t>
          </a:r>
        </a:p>
      </xdr:txBody>
    </xdr:sp>
    <xdr:clientData/>
  </xdr:twoCellAnchor>
  <xdr:twoCellAnchor editAs="oneCell">
    <xdr:from>
      <xdr:col>0</xdr:col>
      <xdr:colOff>60137</xdr:colOff>
      <xdr:row>2</xdr:row>
      <xdr:rowOff>123637</xdr:rowOff>
    </xdr:from>
    <xdr:to>
      <xdr:col>11</xdr:col>
      <xdr:colOff>237821</xdr:colOff>
      <xdr:row>19</xdr:row>
      <xdr:rowOff>194234</xdr:rowOff>
    </xdr:to>
    <xdr:pic>
      <xdr:nvPicPr>
        <xdr:cNvPr id="4" name="図 3">
          <a:extLst>
            <a:ext uri="{FF2B5EF4-FFF2-40B4-BE49-F238E27FC236}">
              <a16:creationId xmlns:a16="http://schemas.microsoft.com/office/drawing/2014/main" id="{0F7AD9DF-AA8A-40AD-97D0-8F98AF1C83FC}"/>
            </a:ext>
          </a:extLst>
        </xdr:cNvPr>
        <xdr:cNvPicPr>
          <a:picLocks noChangeAspect="1"/>
        </xdr:cNvPicPr>
      </xdr:nvPicPr>
      <xdr:blipFill>
        <a:blip xmlns:r="http://schemas.openxmlformats.org/officeDocument/2006/relationships" r:embed="rId1"/>
        <a:stretch>
          <a:fillRect/>
        </a:stretch>
      </xdr:blipFill>
      <xdr:spPr>
        <a:xfrm>
          <a:off x="60137" y="539273"/>
          <a:ext cx="6839411" cy="36035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17</xdr:row>
      <xdr:rowOff>190500</xdr:rowOff>
    </xdr:from>
    <xdr:to>
      <xdr:col>2</xdr:col>
      <xdr:colOff>438150</xdr:colOff>
      <xdr:row>20</xdr:row>
      <xdr:rowOff>139700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7150" y="3609975"/>
          <a:ext cx="3133725" cy="5492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AAB9-6206-4E18-AE02-637F6E4AF026}">
  <sheetPr codeName="Sheet2">
    <pageSetUpPr fitToPage="1"/>
  </sheetPr>
  <dimension ref="A1:Z59"/>
  <sheetViews>
    <sheetView showGridLines="0" zoomScale="55" zoomScaleNormal="55" zoomScaleSheetLayoutView="40" workbookViewId="0">
      <selection activeCell="B1" sqref="B1"/>
    </sheetView>
  </sheetViews>
  <sheetFormatPr defaultColWidth="9" defaultRowHeight="16.2" x14ac:dyDescent="0.2"/>
  <cols>
    <col min="1" max="1" width="11.69921875" style="12" bestFit="1" customWidth="1"/>
    <col min="2" max="2" width="20.3984375" style="1" customWidth="1"/>
    <col min="3" max="3" width="16" style="1" bestFit="1" customWidth="1"/>
    <col min="4" max="4" width="36.5" style="1" customWidth="1"/>
    <col min="5" max="5" width="33.69921875" style="1" customWidth="1"/>
    <col min="6" max="6" width="54.796875" style="1" customWidth="1"/>
    <col min="7" max="7" width="48.59765625" style="1" customWidth="1"/>
    <col min="8" max="8" width="34.296875" style="1" customWidth="1"/>
    <col min="9" max="9" width="27.3984375" style="1" bestFit="1" customWidth="1"/>
    <col min="10" max="11" width="18.09765625" style="1" bestFit="1" customWidth="1"/>
    <col min="12" max="12" width="34.19921875" style="1" customWidth="1"/>
    <col min="13" max="13" width="25.09765625" style="1" bestFit="1" customWidth="1"/>
    <col min="14" max="14" width="28.59765625" style="1" customWidth="1"/>
    <col min="15" max="15" width="26.59765625" style="1" bestFit="1" customWidth="1"/>
    <col min="16" max="16" width="21.69921875" style="1" bestFit="1" customWidth="1"/>
    <col min="17" max="17" width="28.09765625" style="1" bestFit="1" customWidth="1"/>
    <col min="18" max="18" width="29.296875" style="1" customWidth="1"/>
    <col min="19" max="19" width="27.59765625" style="1" hidden="1" customWidth="1"/>
    <col min="20" max="21" width="33.09765625" style="1" hidden="1" customWidth="1"/>
    <col min="22" max="22" width="17.5" style="1" hidden="1" customWidth="1"/>
    <col min="23" max="16384" width="9" style="1"/>
  </cols>
  <sheetData>
    <row r="1" spans="1:26" s="4" customFormat="1" ht="40.200000000000003" customHeight="1" x14ac:dyDescent="0.2">
      <c r="A1" s="167" t="s">
        <v>232</v>
      </c>
      <c r="B1" s="168"/>
      <c r="C1" s="169"/>
      <c r="D1" s="169"/>
      <c r="E1" s="168"/>
      <c r="F1" s="168"/>
      <c r="G1" s="171"/>
      <c r="H1" s="264"/>
      <c r="I1" s="170"/>
      <c r="J1" s="171"/>
      <c r="K1" s="126"/>
      <c r="L1" s="126"/>
      <c r="M1" s="126"/>
      <c r="P1" s="5"/>
      <c r="Z1" s="4" t="s">
        <v>251</v>
      </c>
    </row>
    <row r="2" spans="1:26" s="130" customFormat="1" ht="45.6" x14ac:dyDescent="0.2">
      <c r="A2" s="127" t="s">
        <v>18</v>
      </c>
      <c r="B2" s="128"/>
      <c r="C2" s="196" t="s">
        <v>222</v>
      </c>
      <c r="D2" s="197"/>
      <c r="E2" s="172" t="s">
        <v>131</v>
      </c>
      <c r="F2" s="200" t="s">
        <v>223</v>
      </c>
      <c r="G2" s="201"/>
      <c r="H2" s="265"/>
      <c r="I2" s="173"/>
      <c r="R2" s="174"/>
    </row>
    <row r="3" spans="1:26" s="130" customFormat="1" ht="22.8" x14ac:dyDescent="0.2">
      <c r="A3" s="131" t="s">
        <v>20</v>
      </c>
      <c r="B3" s="132"/>
      <c r="C3" s="198">
        <v>45335</v>
      </c>
      <c r="D3" s="199"/>
      <c r="E3" s="175" t="s">
        <v>21</v>
      </c>
      <c r="F3" s="262">
        <f>COUNTIF($B$13:$B$59,"断熱窓")</f>
        <v>5</v>
      </c>
      <c r="G3" s="263"/>
      <c r="H3" s="267"/>
      <c r="I3" s="134"/>
      <c r="J3" s="4"/>
      <c r="R3" s="174"/>
    </row>
    <row r="4" spans="1:26" s="4" customFormat="1" ht="26.55" customHeight="1" x14ac:dyDescent="0.2">
      <c r="A4" s="190" t="s">
        <v>234</v>
      </c>
      <c r="B4" s="191"/>
      <c r="C4" s="191"/>
      <c r="D4" s="191"/>
      <c r="E4" s="192"/>
      <c r="G4" s="176"/>
      <c r="H4" s="266"/>
      <c r="J4" s="176"/>
      <c r="L4" s="7"/>
    </row>
    <row r="5" spans="1:26" s="4" customFormat="1" ht="240" customHeight="1" x14ac:dyDescent="0.2">
      <c r="A5" s="193"/>
      <c r="B5" s="194"/>
      <c r="C5" s="194"/>
      <c r="D5" s="194"/>
      <c r="E5" s="195"/>
      <c r="H5" s="266"/>
      <c r="K5" s="43"/>
      <c r="L5" s="44"/>
    </row>
    <row r="6" spans="1:26" s="4" customFormat="1" ht="30" customHeight="1" thickBot="1" x14ac:dyDescent="0.25">
      <c r="A6" s="35"/>
      <c r="B6" s="6"/>
      <c r="C6" s="6"/>
      <c r="D6" s="46"/>
      <c r="E6" s="47"/>
      <c r="F6" s="46"/>
      <c r="G6" s="46"/>
      <c r="H6" s="46"/>
      <c r="I6" s="46"/>
      <c r="J6" s="46"/>
      <c r="K6" s="47"/>
      <c r="L6" s="47"/>
      <c r="M6" s="47"/>
      <c r="N6" s="46"/>
      <c r="O6" s="46"/>
      <c r="P6" s="49"/>
    </row>
    <row r="7" spans="1:26" s="4" customFormat="1" ht="18.600000000000001" x14ac:dyDescent="0.2">
      <c r="A7" s="135" t="s">
        <v>1</v>
      </c>
      <c r="B7" s="53">
        <f t="shared" ref="B7:V7" si="0">COLUMN()-1</f>
        <v>1</v>
      </c>
      <c r="C7" s="53">
        <f t="shared" si="0"/>
        <v>2</v>
      </c>
      <c r="D7" s="53">
        <f t="shared" si="0"/>
        <v>3</v>
      </c>
      <c r="E7" s="53">
        <f>COLUMN()-1</f>
        <v>4</v>
      </c>
      <c r="F7" s="53">
        <v>5</v>
      </c>
      <c r="G7" s="53">
        <f>COLUMN()-1</f>
        <v>6</v>
      </c>
      <c r="H7" s="53">
        <f t="shared" si="0"/>
        <v>7</v>
      </c>
      <c r="I7" s="136">
        <f t="shared" si="0"/>
        <v>8</v>
      </c>
      <c r="J7" s="136">
        <f t="shared" si="0"/>
        <v>9</v>
      </c>
      <c r="K7" s="136">
        <f t="shared" si="0"/>
        <v>10</v>
      </c>
      <c r="L7" s="53">
        <f t="shared" si="0"/>
        <v>11</v>
      </c>
      <c r="M7" s="53">
        <f t="shared" si="0"/>
        <v>12</v>
      </c>
      <c r="N7" s="53">
        <f t="shared" si="0"/>
        <v>13</v>
      </c>
      <c r="O7" s="53">
        <f t="shared" si="0"/>
        <v>14</v>
      </c>
      <c r="P7" s="53">
        <f t="shared" si="0"/>
        <v>15</v>
      </c>
      <c r="Q7" s="137">
        <f t="shared" si="0"/>
        <v>16</v>
      </c>
      <c r="R7" s="137">
        <f t="shared" si="0"/>
        <v>17</v>
      </c>
      <c r="S7" s="137">
        <f t="shared" si="0"/>
        <v>18</v>
      </c>
      <c r="T7" s="53">
        <f t="shared" si="0"/>
        <v>19</v>
      </c>
      <c r="U7" s="53">
        <f t="shared" si="0"/>
        <v>20</v>
      </c>
      <c r="V7" s="53">
        <f t="shared" si="0"/>
        <v>21</v>
      </c>
    </row>
    <row r="8" spans="1:26" s="4" customFormat="1" ht="40.200000000000003" customHeight="1" x14ac:dyDescent="0.2">
      <c r="A8" s="138" t="s">
        <v>249</v>
      </c>
      <c r="B8" s="13" t="s">
        <v>134</v>
      </c>
      <c r="C8" s="13" t="s">
        <v>115</v>
      </c>
      <c r="D8" s="13" t="s">
        <v>115</v>
      </c>
      <c r="E8" s="139" t="s">
        <v>134</v>
      </c>
      <c r="F8" s="139" t="s">
        <v>115</v>
      </c>
      <c r="G8" s="139" t="s">
        <v>134</v>
      </c>
      <c r="H8" s="13" t="s">
        <v>115</v>
      </c>
      <c r="I8" s="13" t="s">
        <v>115</v>
      </c>
      <c r="J8" s="13" t="s">
        <v>134</v>
      </c>
      <c r="K8" s="13" t="s">
        <v>134</v>
      </c>
      <c r="L8" s="13" t="s">
        <v>115</v>
      </c>
      <c r="M8" s="13" t="s">
        <v>134</v>
      </c>
      <c r="N8" s="13" t="s">
        <v>134</v>
      </c>
      <c r="O8" s="13" t="s">
        <v>115</v>
      </c>
      <c r="P8" s="13" t="s">
        <v>134</v>
      </c>
      <c r="Q8" s="25" t="s">
        <v>134</v>
      </c>
      <c r="R8" s="25" t="s">
        <v>134</v>
      </c>
      <c r="S8" s="25" t="s">
        <v>134</v>
      </c>
      <c r="T8" s="25" t="s">
        <v>134</v>
      </c>
      <c r="U8" s="25" t="s">
        <v>134</v>
      </c>
      <c r="V8" s="25" t="s">
        <v>134</v>
      </c>
    </row>
    <row r="9" spans="1:26" s="4" customFormat="1" ht="40.200000000000003" customHeight="1" x14ac:dyDescent="0.2">
      <c r="A9" s="140" t="s">
        <v>28</v>
      </c>
      <c r="B9" s="141" t="s">
        <v>117</v>
      </c>
      <c r="C9" s="141" t="s">
        <v>116</v>
      </c>
      <c r="D9" s="140" t="s">
        <v>117</v>
      </c>
      <c r="E9" s="140" t="s">
        <v>117</v>
      </c>
      <c r="F9" s="140" t="s">
        <v>117</v>
      </c>
      <c r="G9" s="140" t="s">
        <v>116</v>
      </c>
      <c r="H9" s="140" t="s">
        <v>116</v>
      </c>
      <c r="I9" s="140" t="s">
        <v>116</v>
      </c>
      <c r="J9" s="142" t="s">
        <v>117</v>
      </c>
      <c r="K9" s="140" t="s">
        <v>116</v>
      </c>
      <c r="L9" s="140" t="s">
        <v>118</v>
      </c>
      <c r="M9" s="140" t="s">
        <v>117</v>
      </c>
      <c r="N9" s="140" t="s">
        <v>118</v>
      </c>
      <c r="O9" s="140" t="s">
        <v>118</v>
      </c>
      <c r="P9" s="140" t="s">
        <v>118</v>
      </c>
      <c r="Q9" s="140" t="s">
        <v>118</v>
      </c>
      <c r="R9" s="140" t="s">
        <v>204</v>
      </c>
      <c r="S9" s="140" t="s">
        <v>117</v>
      </c>
      <c r="T9" s="140" t="s">
        <v>117</v>
      </c>
      <c r="U9" s="140" t="s">
        <v>117</v>
      </c>
      <c r="V9" s="140" t="s">
        <v>117</v>
      </c>
    </row>
    <row r="10" spans="1:26" s="151" customFormat="1" ht="37.200000000000003" x14ac:dyDescent="0.3">
      <c r="A10" s="188" t="s">
        <v>16</v>
      </c>
      <c r="B10" s="143" t="s">
        <v>132</v>
      </c>
      <c r="C10" s="143" t="s">
        <v>185</v>
      </c>
      <c r="D10" s="144" t="s">
        <v>18</v>
      </c>
      <c r="E10" s="145" t="s">
        <v>119</v>
      </c>
      <c r="F10" s="145" t="s">
        <v>250</v>
      </c>
      <c r="G10" s="145" t="s">
        <v>177</v>
      </c>
      <c r="H10" s="145" t="s">
        <v>135</v>
      </c>
      <c r="I10" s="146" t="s">
        <v>137</v>
      </c>
      <c r="J10" s="145" t="s">
        <v>207</v>
      </c>
      <c r="K10" s="145" t="s">
        <v>240</v>
      </c>
      <c r="L10" s="147" t="s">
        <v>198</v>
      </c>
      <c r="M10" s="143" t="s">
        <v>196</v>
      </c>
      <c r="N10" s="148" t="s">
        <v>201</v>
      </c>
      <c r="O10" s="143" t="s">
        <v>206</v>
      </c>
      <c r="P10" s="148" t="s">
        <v>208</v>
      </c>
      <c r="Q10" s="149" t="s">
        <v>200</v>
      </c>
      <c r="R10" s="149" t="s">
        <v>2</v>
      </c>
      <c r="S10" s="149" t="s">
        <v>217</v>
      </c>
      <c r="T10" s="150" t="s">
        <v>191</v>
      </c>
      <c r="U10" s="150" t="s">
        <v>192</v>
      </c>
      <c r="V10" s="150" t="s">
        <v>193</v>
      </c>
    </row>
    <row r="11" spans="1:26" s="9" customFormat="1" ht="18.600000000000001" x14ac:dyDescent="0.2">
      <c r="A11" s="189"/>
      <c r="B11" s="152"/>
      <c r="C11" s="153"/>
      <c r="D11" s="153"/>
      <c r="E11" s="154" t="s">
        <v>120</v>
      </c>
      <c r="F11" s="154"/>
      <c r="G11" s="154"/>
      <c r="H11" s="152"/>
      <c r="I11" s="155"/>
      <c r="J11" s="156"/>
      <c r="K11" s="156"/>
      <c r="L11" s="144" t="s">
        <v>199</v>
      </c>
      <c r="M11" s="152"/>
      <c r="N11" s="144" t="s">
        <v>199</v>
      </c>
      <c r="O11" s="153"/>
      <c r="P11" s="153"/>
      <c r="Q11" s="157"/>
      <c r="R11" s="157"/>
      <c r="S11" s="157"/>
      <c r="T11" s="158" t="s">
        <v>214</v>
      </c>
      <c r="U11" s="158" t="s">
        <v>214</v>
      </c>
      <c r="V11" s="158" t="s">
        <v>216</v>
      </c>
    </row>
    <row r="12" spans="1:26" s="4" customFormat="1" ht="18.600000000000001" x14ac:dyDescent="0.2">
      <c r="A12" s="159"/>
      <c r="B12" s="102" t="s">
        <v>133</v>
      </c>
      <c r="C12" s="112" t="s">
        <v>195</v>
      </c>
      <c r="D12" s="140" t="s">
        <v>211</v>
      </c>
      <c r="E12" s="140" t="s">
        <v>210</v>
      </c>
      <c r="F12" s="140" t="s">
        <v>133</v>
      </c>
      <c r="G12" s="140" t="s">
        <v>239</v>
      </c>
      <c r="H12" s="160" t="s">
        <v>213</v>
      </c>
      <c r="I12" s="121" t="s">
        <v>195</v>
      </c>
      <c r="J12" s="122" t="s">
        <v>133</v>
      </c>
      <c r="K12" s="121" t="s">
        <v>195</v>
      </c>
      <c r="L12" s="140" t="s">
        <v>209</v>
      </c>
      <c r="M12" s="122" t="s">
        <v>133</v>
      </c>
      <c r="N12" s="140" t="s">
        <v>209</v>
      </c>
      <c r="O12" s="140" t="s">
        <v>197</v>
      </c>
      <c r="P12" s="112" t="s">
        <v>195</v>
      </c>
      <c r="Q12" s="140" t="s">
        <v>212</v>
      </c>
      <c r="R12" s="112" t="s">
        <v>213</v>
      </c>
      <c r="S12" s="112" t="s">
        <v>205</v>
      </c>
      <c r="T12" s="116" t="s">
        <v>194</v>
      </c>
      <c r="U12" s="116"/>
      <c r="V12" s="116"/>
    </row>
    <row r="13" spans="1:26" s="11" customFormat="1" ht="25.2" customHeight="1" x14ac:dyDescent="0.2">
      <c r="A13" s="161">
        <f>ROW()-12</f>
        <v>1</v>
      </c>
      <c r="B13" s="23" t="str">
        <f>IF($C13="","","断熱窓")</f>
        <v>断熱窓</v>
      </c>
      <c r="C13" s="61" t="s">
        <v>219</v>
      </c>
      <c r="D13" s="23" t="str">
        <f>IF($C$2="","",IF($C13="","",$C$2))</f>
        <v>〇〇建設</v>
      </c>
      <c r="E13" s="23" t="str">
        <f>IF($F$2="","",IF($C13="","",$F$2))</f>
        <v>マルマルケンセツ</v>
      </c>
      <c r="F13" s="186" t="str">
        <f>IF(G13="","",IF(K13="",G13,_xlfn.CONCAT(G13,"[",K13,"]")))</f>
        <v>断熱窓　ガラスのみ製品[日射遮蔽型]</v>
      </c>
      <c r="G13" s="61" t="s">
        <v>226</v>
      </c>
      <c r="H13" s="183" t="s">
        <v>235</v>
      </c>
      <c r="I13" s="184" t="s">
        <v>246</v>
      </c>
      <c r="J13" s="23" t="str">
        <f>IF(I13="","",IF(I13="単板","単板ガラス","複層ガラス"))</f>
        <v>複層ガラス</v>
      </c>
      <c r="K13" s="164" t="s">
        <v>247</v>
      </c>
      <c r="L13" s="162">
        <v>1.9</v>
      </c>
      <c r="M13" s="21">
        <f>IF(OR(I13="",K13=""),"",VLOOKUP(I13&amp;K13,※編集不可※選択項目!$AG$3:$AH$11,2,FALSE))</f>
        <v>0.4</v>
      </c>
      <c r="N13" s="182"/>
      <c r="O13" s="68">
        <v>5</v>
      </c>
      <c r="P13" s="185" t="s">
        <v>179</v>
      </c>
      <c r="Q13" s="68"/>
      <c r="R13" s="97"/>
      <c r="S13" s="97" t="str">
        <f t="shared" ref="S13:S25" si="1">IF($P13="","",$P13&amp;"("&amp;J$13&amp;")")</f>
        <v>樹脂製(複層ガラス)</v>
      </c>
      <c r="T13" s="21">
        <f>IF($L13="","",IF($J13="単板",(※編集不可※選択項目!$Q$4*$L13+※編集不可※選択項目!$U$4),(※編集不可※選択項目!$Q$3*$L13+※編集不可※選択項目!$U$3)))</f>
        <v>2.2921</v>
      </c>
      <c r="U13" s="21">
        <f>IF($L13="","",IF($J13="単板",(※編集不可※選択項目!$Q$5*$L13+※編集不可※選択項目!$U$5),(※編集不可※選択項目!$Q6*$L13+※編集不可※選択項目!$U$6)))</f>
        <v>2.4</v>
      </c>
      <c r="V13" s="21">
        <f>IF($L13="","",IF($J13="単板",(※編集不可※選択項目!$Q$7*$L13+※編集不可※選択項目!$U$7),(※編集不可※選択項目!$Q$8*$L13+※編集不可※選択項目!$U$8)))</f>
        <v>2.9327999999999999</v>
      </c>
    </row>
    <row r="14" spans="1:26" s="11" customFormat="1" ht="25.2" customHeight="1" x14ac:dyDescent="0.2">
      <c r="A14" s="161">
        <f t="shared" ref="A14:A59" si="2">ROW()-12</f>
        <v>2</v>
      </c>
      <c r="B14" s="23" t="str">
        <f t="shared" ref="B14:B59" si="3">IF($C14="","","断熱窓")</f>
        <v>断熱窓</v>
      </c>
      <c r="C14" s="61" t="s">
        <v>178</v>
      </c>
      <c r="D14" s="23" t="str">
        <f t="shared" ref="D14:D59" si="4">IF($C$2="","",IF($C14="","",$C$2))</f>
        <v>〇〇建設</v>
      </c>
      <c r="E14" s="23" t="str">
        <f t="shared" ref="E14:E59" si="5">IF($F$2="","",IF($C14="","",$F$2))</f>
        <v>マルマルケンセツ</v>
      </c>
      <c r="F14" s="186" t="str">
        <f t="shared" ref="F14:F59" si="6">IF(G14="","",IF(K14="",G14,_xlfn.CONCAT(G14,"[",K14,"]")))</f>
        <v>内窓交換　ガラス＋サッシのセット商品</v>
      </c>
      <c r="G14" s="61" t="s">
        <v>228</v>
      </c>
      <c r="H14" s="61" t="s">
        <v>236</v>
      </c>
      <c r="I14" s="184" t="s">
        <v>153</v>
      </c>
      <c r="J14" s="23" t="str">
        <f t="shared" ref="J14:J30" si="7">IF(I14="","",IF(I14="単板","単板ガラス","複層ガラス"))</f>
        <v>複層ガラス</v>
      </c>
      <c r="K14" s="164"/>
      <c r="L14" s="162"/>
      <c r="M14" s="21">
        <f>_xlfn.IFNA(VLOOKUP(I14&amp;K14,※編集不可※選択項目!$AG$3:$AH$11,2,FALSE),"")</f>
        <v>0.79</v>
      </c>
      <c r="N14" s="182">
        <v>1.7</v>
      </c>
      <c r="O14" s="68">
        <v>1</v>
      </c>
      <c r="P14" s="185" t="s">
        <v>220</v>
      </c>
      <c r="Q14" s="68"/>
      <c r="R14" s="97"/>
      <c r="S14" s="97" t="str">
        <f t="shared" si="1"/>
        <v>金属木複合製(複層ガラス)</v>
      </c>
      <c r="T14" s="21" t="str">
        <f>IF($L14="","",IF($J14="単板",(※編集不可※選択項目!$Q$4*$L14+※編集不可※選択項目!$U$4),(※編集不可※選択項目!$Q$3*$L14+※編集不可※選択項目!$U$3)))</f>
        <v/>
      </c>
      <c r="U14" s="21" t="str">
        <f>IF($L14="","",IF($J14="単板",(※編集不可※選択項目!$Q$5*$L14+※編集不可※選択項目!$U$5),(※編集不可※選択項目!$Q7*$L14+※編集不可※選択項目!$U$6)))</f>
        <v/>
      </c>
      <c r="V14" s="21" t="str">
        <f>IF($L14="","",IF($J14="単板",(※編集不可※選択項目!$Q$7*$L14+※編集不可※選択項目!$U$7),(※編集不可※選択項目!$Q$8*$L14+※編集不可※選択項目!$U$8)))</f>
        <v/>
      </c>
    </row>
    <row r="15" spans="1:26" s="11" customFormat="1" ht="25.2" customHeight="1" x14ac:dyDescent="0.2">
      <c r="A15" s="161">
        <f t="shared" si="2"/>
        <v>3</v>
      </c>
      <c r="B15" s="23" t="str">
        <f t="shared" si="3"/>
        <v>断熱窓</v>
      </c>
      <c r="C15" s="61" t="s">
        <v>219</v>
      </c>
      <c r="D15" s="23" t="str">
        <f t="shared" si="4"/>
        <v>〇〇建設</v>
      </c>
      <c r="E15" s="23" t="str">
        <f t="shared" si="5"/>
        <v>マルマルケンセツ</v>
      </c>
      <c r="F15" s="186" t="str">
        <f t="shared" si="6"/>
        <v>ガラス（オーダーメイド品）</v>
      </c>
      <c r="G15" s="61" t="s">
        <v>229</v>
      </c>
      <c r="H15" s="61" t="s">
        <v>237</v>
      </c>
      <c r="I15" s="184" t="s">
        <v>154</v>
      </c>
      <c r="J15" s="23" t="str">
        <f t="shared" si="7"/>
        <v>単板ガラス</v>
      </c>
      <c r="K15" s="164"/>
      <c r="L15" s="162">
        <v>2</v>
      </c>
      <c r="M15" s="21">
        <f>_xlfn.IFNA(VLOOKUP(I15&amp;K15,※編集不可※選択項目!$AG$3:$AH$11,2,FALSE),"")</f>
        <v>0.88</v>
      </c>
      <c r="N15" s="182"/>
      <c r="O15" s="68">
        <v>7</v>
      </c>
      <c r="P15" s="185"/>
      <c r="Q15" s="68"/>
      <c r="R15" s="97"/>
      <c r="S15" s="97" t="str">
        <f t="shared" si="1"/>
        <v/>
      </c>
      <c r="T15" s="21">
        <f>IF($L15="","",IF($J15="単板",(※編集不可※選択項目!$Q$4*$L15+※編集不可※選択項目!$U$4),(※編集不可※選択項目!$Q$3*$L15+※編集不可※選択項目!$U$3)))</f>
        <v>2.3580000000000001</v>
      </c>
      <c r="U15" s="21">
        <f>IF($L15="","",IF($J15="単板",(※編集不可※選択項目!$Q$5*$L15+※編集不可※選択項目!$U$5),(※編集不可※選択項目!$Q8*$L15+※編集不可※選択項目!$U$6)))</f>
        <v>2.504</v>
      </c>
      <c r="V15" s="21">
        <f>IF($L15="","",IF($J15="単板",(※編集不可※選択項目!$Q$7*$L15+※編集不可※選択項目!$U$7),(※編集不可※選択項目!$Q$8*$L15+※編集不可※選択項目!$U$8)))</f>
        <v>3.0140000000000002</v>
      </c>
    </row>
    <row r="16" spans="1:26" s="11" customFormat="1" ht="25.2" customHeight="1" x14ac:dyDescent="0.2">
      <c r="A16" s="161">
        <f t="shared" si="2"/>
        <v>4</v>
      </c>
      <c r="B16" s="23" t="str">
        <f t="shared" si="3"/>
        <v>断熱窓</v>
      </c>
      <c r="C16" s="61" t="s">
        <v>178</v>
      </c>
      <c r="D16" s="23" t="str">
        <f t="shared" si="4"/>
        <v>〇〇建設</v>
      </c>
      <c r="E16" s="23" t="str">
        <f t="shared" si="5"/>
        <v>マルマルケンセツ</v>
      </c>
      <c r="F16" s="186" t="str">
        <f t="shared" si="6"/>
        <v>断熱窓　ガラスのみ製品B[日射取得型]</v>
      </c>
      <c r="G16" s="61" t="s">
        <v>227</v>
      </c>
      <c r="H16" s="183" t="s">
        <v>235</v>
      </c>
      <c r="I16" s="184" t="s">
        <v>155</v>
      </c>
      <c r="J16" s="23" t="str">
        <f t="shared" si="7"/>
        <v>複層ガラス</v>
      </c>
      <c r="K16" s="164" t="s">
        <v>248</v>
      </c>
      <c r="L16" s="162"/>
      <c r="M16" s="21">
        <f>_xlfn.IFNA(VLOOKUP(I16&amp;K16,※編集不可※選択項目!$AG$3:$AH$11,2,FALSE),"")</f>
        <v>0.54</v>
      </c>
      <c r="N16" s="182">
        <v>2.1</v>
      </c>
      <c r="O16" s="68">
        <v>2</v>
      </c>
      <c r="P16" s="185" t="s">
        <v>220</v>
      </c>
      <c r="Q16" s="68"/>
      <c r="R16" s="97"/>
      <c r="S16" s="97" t="str">
        <f t="shared" si="1"/>
        <v>金属木複合製(複層ガラス)</v>
      </c>
      <c r="T16" s="21" t="str">
        <f>IF($L16="","",IF($J16="単板",(※編集不可※選択項目!$Q$4*$L16+※編集不可※選択項目!$U$4),(※編集不可※選択項目!$Q$3*$L16+※編集不可※選択項目!$U$3)))</f>
        <v/>
      </c>
      <c r="U16" s="21" t="str">
        <f>IF($L16="","",IF($J16="単板",(※編集不可※選択項目!$Q$5*$L16+※編集不可※選択項目!$U$5),(※編集不可※選択項目!$Q9*$L16+※編集不可※選択項目!$U$6)))</f>
        <v/>
      </c>
      <c r="V16" s="21" t="str">
        <f>IF($L16="","",IF($J16="単板",(※編集不可※選択項目!$Q$7*$L16+※編集不可※選択項目!$U$7),(※編集不可※選択項目!$Q$8*$L16+※編集不可※選択項目!$U$8)))</f>
        <v/>
      </c>
    </row>
    <row r="17" spans="1:22" s="11" customFormat="1" ht="25.2" customHeight="1" x14ac:dyDescent="0.2">
      <c r="A17" s="161">
        <f t="shared" si="2"/>
        <v>5</v>
      </c>
      <c r="B17" s="23" t="str">
        <f t="shared" si="3"/>
        <v>断熱窓</v>
      </c>
      <c r="C17" s="61" t="s">
        <v>178</v>
      </c>
      <c r="D17" s="23" t="str">
        <f t="shared" si="4"/>
        <v>〇〇建設</v>
      </c>
      <c r="E17" s="23" t="str">
        <f t="shared" si="5"/>
        <v>マルマルケンセツ</v>
      </c>
      <c r="F17" s="186" t="str">
        <f t="shared" si="6"/>
        <v>内窓（1,000×300）耐熱防火品</v>
      </c>
      <c r="G17" s="61" t="s">
        <v>230</v>
      </c>
      <c r="H17" s="61" t="s">
        <v>238</v>
      </c>
      <c r="I17" s="184" t="s">
        <v>157</v>
      </c>
      <c r="J17" s="23" t="str">
        <f t="shared" si="7"/>
        <v>複層ガラス</v>
      </c>
      <c r="K17" s="164"/>
      <c r="L17" s="162"/>
      <c r="M17" s="21">
        <f>_xlfn.IFNA(VLOOKUP(I17&amp;K17,※編集不可※選択項目!$AG$3:$AH$11,2,FALSE),"")</f>
        <v>0.72</v>
      </c>
      <c r="N17" s="182">
        <v>1.9</v>
      </c>
      <c r="O17" s="68">
        <v>3</v>
      </c>
      <c r="P17" s="185" t="s">
        <v>221</v>
      </c>
      <c r="Q17" s="68" t="s">
        <v>231</v>
      </c>
      <c r="R17" s="97"/>
      <c r="S17" s="97" t="str">
        <f t="shared" si="1"/>
        <v>木製(複層ガラス)</v>
      </c>
      <c r="T17" s="21" t="str">
        <f>IF($L17="","",IF($J17="単板",(※編集不可※選択項目!$Q$4*$L17+※編集不可※選択項目!$U$4),(※編集不可※選択項目!$Q$3*$L17+※編集不可※選択項目!$U$3)))</f>
        <v/>
      </c>
      <c r="U17" s="21" t="str">
        <f>IF($L17="","",IF($J17="単板",(※編集不可※選択項目!$Q$5*$L17+※編集不可※選択項目!$U$5),(※編集不可※選択項目!$Q10*$L17+※編集不可※選択項目!$U$6)))</f>
        <v/>
      </c>
      <c r="V17" s="21" t="str">
        <f>IF($L17="","",IF($J17="単板",(※編集不可※選択項目!$Q$7*$L17+※編集不可※選択項目!$U$7),(※編集不可※選択項目!$Q$8*$L17+※編集不可※選択項目!$U$8)))</f>
        <v/>
      </c>
    </row>
    <row r="18" spans="1:22" s="11" customFormat="1" ht="25.2" customHeight="1" x14ac:dyDescent="0.2">
      <c r="A18" s="161">
        <f t="shared" si="2"/>
        <v>6</v>
      </c>
      <c r="B18" s="23" t="str">
        <f t="shared" si="3"/>
        <v/>
      </c>
      <c r="C18" s="61"/>
      <c r="D18" s="23" t="str">
        <f t="shared" si="4"/>
        <v/>
      </c>
      <c r="E18" s="23" t="str">
        <f t="shared" si="5"/>
        <v/>
      </c>
      <c r="F18" s="186" t="str">
        <f t="shared" si="6"/>
        <v/>
      </c>
      <c r="G18" s="61"/>
      <c r="H18" s="61"/>
      <c r="I18" s="184"/>
      <c r="J18" s="23" t="str">
        <f t="shared" si="7"/>
        <v/>
      </c>
      <c r="K18" s="164"/>
      <c r="L18" s="162"/>
      <c r="M18" s="21" t="str">
        <f>_xlfn.IFNA(VLOOKUP(I18&amp;K18,※編集不可※選択項目!$AG$3:$AH$11,2,FALSE),"")</f>
        <v/>
      </c>
      <c r="N18" s="182"/>
      <c r="O18" s="68"/>
      <c r="P18" s="185"/>
      <c r="Q18" s="68"/>
      <c r="R18" s="97"/>
      <c r="S18" s="97" t="str">
        <f t="shared" si="1"/>
        <v/>
      </c>
      <c r="T18" s="21" t="str">
        <f>IF($L18="","",IF($J18="単板",(※編集不可※選択項目!$Q$4*$L18+※編集不可※選択項目!$U$4),(※編集不可※選択項目!$Q$3*$L18+※編集不可※選択項目!$U$3)))</f>
        <v/>
      </c>
      <c r="U18" s="21" t="str">
        <f>IF($L18="","",IF($J18="単板",(※編集不可※選択項目!$Q$5*$L18+※編集不可※選択項目!$U$5),(※編集不可※選択項目!$Q11*$L18+※編集不可※選択項目!$U$6)))</f>
        <v/>
      </c>
      <c r="V18" s="21" t="str">
        <f>IF($L18="","",IF($J18="単板",(※編集不可※選択項目!$Q$7*$L18+※編集不可※選択項目!$U$7),(※編集不可※選択項目!$Q$8*$L18+※編集不可※選択項目!$U$8)))</f>
        <v/>
      </c>
    </row>
    <row r="19" spans="1:22" s="11" customFormat="1" ht="25.2" customHeight="1" x14ac:dyDescent="0.2">
      <c r="A19" s="161">
        <f t="shared" si="2"/>
        <v>7</v>
      </c>
      <c r="B19" s="23" t="str">
        <f t="shared" si="3"/>
        <v/>
      </c>
      <c r="C19" s="61"/>
      <c r="D19" s="23" t="str">
        <f t="shared" si="4"/>
        <v/>
      </c>
      <c r="E19" s="23" t="str">
        <f t="shared" si="5"/>
        <v/>
      </c>
      <c r="F19" s="186" t="str">
        <f t="shared" si="6"/>
        <v/>
      </c>
      <c r="G19" s="61"/>
      <c r="H19" s="61"/>
      <c r="I19" s="184"/>
      <c r="J19" s="23" t="str">
        <f t="shared" si="7"/>
        <v/>
      </c>
      <c r="K19" s="164"/>
      <c r="L19" s="162"/>
      <c r="M19" s="21" t="str">
        <f>_xlfn.IFNA(VLOOKUP(I19&amp;K19,※編集不可※選択項目!$AG$3:$AH$11,2,FALSE),"")</f>
        <v/>
      </c>
      <c r="N19" s="182"/>
      <c r="O19" s="68"/>
      <c r="P19" s="185"/>
      <c r="Q19" s="68"/>
      <c r="R19" s="97"/>
      <c r="S19" s="97" t="str">
        <f t="shared" si="1"/>
        <v/>
      </c>
      <c r="T19" s="21" t="str">
        <f>IF($L19="","",IF($J19="単板",(※編集不可※選択項目!$Q$4*$L19+※編集不可※選択項目!$U$4),(※編集不可※選択項目!$Q$3*$L19+※編集不可※選択項目!$U$3)))</f>
        <v/>
      </c>
      <c r="U19" s="21" t="str">
        <f>IF($L19="","",IF($J19="単板",(※編集不可※選択項目!$Q$5*$L19+※編集不可※選択項目!$U$5),(※編集不可※選択項目!$Q12*$L19+※編集不可※選択項目!$U$6)))</f>
        <v/>
      </c>
      <c r="V19" s="21" t="str">
        <f>IF($L19="","",IF($J19="単板",(※編集不可※選択項目!$Q$7*$L19+※編集不可※選択項目!$U$7),(※編集不可※選択項目!$Q$8*$L19+※編集不可※選択項目!$U$8)))</f>
        <v/>
      </c>
    </row>
    <row r="20" spans="1:22" s="11" customFormat="1" ht="25.2" customHeight="1" x14ac:dyDescent="0.2">
      <c r="A20" s="161">
        <f t="shared" si="2"/>
        <v>8</v>
      </c>
      <c r="B20" s="23" t="str">
        <f t="shared" si="3"/>
        <v/>
      </c>
      <c r="C20" s="61"/>
      <c r="D20" s="23" t="str">
        <f t="shared" si="4"/>
        <v/>
      </c>
      <c r="E20" s="23" t="str">
        <f t="shared" si="5"/>
        <v/>
      </c>
      <c r="F20" s="186" t="str">
        <f t="shared" si="6"/>
        <v/>
      </c>
      <c r="G20" s="61"/>
      <c r="H20" s="61"/>
      <c r="I20" s="184"/>
      <c r="J20" s="23" t="str">
        <f t="shared" si="7"/>
        <v/>
      </c>
      <c r="K20" s="164"/>
      <c r="L20" s="162"/>
      <c r="M20" s="21" t="str">
        <f>_xlfn.IFNA(VLOOKUP(I20&amp;K20,※編集不可※選択項目!$AG$3:$AH$11,2,FALSE),"")</f>
        <v/>
      </c>
      <c r="N20" s="182"/>
      <c r="O20" s="68"/>
      <c r="P20" s="185"/>
      <c r="Q20" s="68"/>
      <c r="R20" s="97"/>
      <c r="S20" s="97" t="str">
        <f t="shared" si="1"/>
        <v/>
      </c>
      <c r="T20" s="21" t="str">
        <f>IF($L20="","",IF($J20="単板",(※編集不可※選択項目!$Q$4*$L20+※編集不可※選択項目!$U$4),(※編集不可※選択項目!$Q$3*$L20+※編集不可※選択項目!$U$3)))</f>
        <v/>
      </c>
      <c r="U20" s="21" t="str">
        <f>IF($L20="","",IF($J20="単板",(※編集不可※選択項目!$Q$5*$L20+※編集不可※選択項目!$U$5),(※編集不可※選択項目!$Q13*$L20+※編集不可※選択項目!$U$6)))</f>
        <v/>
      </c>
      <c r="V20" s="21" t="str">
        <f>IF($L20="","",IF($J20="単板",(※編集不可※選択項目!$Q$7*$L20+※編集不可※選択項目!$U$7),(※編集不可※選択項目!$Q$8*$L20+※編集不可※選択項目!$U$8)))</f>
        <v/>
      </c>
    </row>
    <row r="21" spans="1:22" s="11" customFormat="1" ht="25.2" customHeight="1" x14ac:dyDescent="0.2">
      <c r="A21" s="161">
        <f t="shared" si="2"/>
        <v>9</v>
      </c>
      <c r="B21" s="23" t="str">
        <f t="shared" si="3"/>
        <v/>
      </c>
      <c r="C21" s="61"/>
      <c r="D21" s="23" t="str">
        <f t="shared" si="4"/>
        <v/>
      </c>
      <c r="E21" s="23" t="str">
        <f t="shared" si="5"/>
        <v/>
      </c>
      <c r="F21" s="186" t="str">
        <f t="shared" si="6"/>
        <v/>
      </c>
      <c r="G21" s="61"/>
      <c r="H21" s="61"/>
      <c r="I21" s="184"/>
      <c r="J21" s="23" t="str">
        <f t="shared" si="7"/>
        <v/>
      </c>
      <c r="K21" s="164"/>
      <c r="L21" s="162"/>
      <c r="M21" s="21" t="str">
        <f>_xlfn.IFNA(VLOOKUP(I21&amp;K21,※編集不可※選択項目!$AG$3:$AH$11,2,FALSE),"")</f>
        <v/>
      </c>
      <c r="N21" s="182"/>
      <c r="O21" s="68"/>
      <c r="P21" s="185"/>
      <c r="Q21" s="68"/>
      <c r="R21" s="97"/>
      <c r="S21" s="97" t="str">
        <f t="shared" si="1"/>
        <v/>
      </c>
      <c r="T21" s="21" t="str">
        <f>IF($L21="","",IF($J21="単板",(※編集不可※選択項目!$Q$4*$L21+※編集不可※選択項目!$U$4),(※編集不可※選択項目!$Q$3*$L21+※編集不可※選択項目!$U$3)))</f>
        <v/>
      </c>
      <c r="U21" s="21" t="str">
        <f>IF($L21="","",IF($J21="単板",(※編集不可※選択項目!$Q$5*$L21+※編集不可※選択項目!$U$5),(※編集不可※選択項目!$Q14*$L21+※編集不可※選択項目!$U$6)))</f>
        <v/>
      </c>
      <c r="V21" s="21" t="str">
        <f>IF($L21="","",IF($J21="単板",(※編集不可※選択項目!$Q$7*$L21+※編集不可※選択項目!$U$7),(※編集不可※選択項目!$Q$8*$L21+※編集不可※選択項目!$U$8)))</f>
        <v/>
      </c>
    </row>
    <row r="22" spans="1:22" s="11" customFormat="1" ht="25.2" customHeight="1" x14ac:dyDescent="0.2">
      <c r="A22" s="161">
        <f t="shared" si="2"/>
        <v>10</v>
      </c>
      <c r="B22" s="23" t="str">
        <f t="shared" si="3"/>
        <v/>
      </c>
      <c r="C22" s="61"/>
      <c r="D22" s="23" t="str">
        <f t="shared" si="4"/>
        <v/>
      </c>
      <c r="E22" s="23" t="str">
        <f t="shared" si="5"/>
        <v/>
      </c>
      <c r="F22" s="186" t="str">
        <f t="shared" si="6"/>
        <v/>
      </c>
      <c r="G22" s="61"/>
      <c r="H22" s="61"/>
      <c r="I22" s="184"/>
      <c r="J22" s="23" t="str">
        <f t="shared" si="7"/>
        <v/>
      </c>
      <c r="K22" s="164"/>
      <c r="L22" s="162"/>
      <c r="M22" s="21" t="str">
        <f>_xlfn.IFNA(VLOOKUP(I22&amp;K22,※編集不可※選択項目!$AG$3:$AH$11,2,FALSE),"")</f>
        <v/>
      </c>
      <c r="N22" s="182"/>
      <c r="O22" s="68"/>
      <c r="P22" s="185"/>
      <c r="Q22" s="68"/>
      <c r="R22" s="97"/>
      <c r="S22" s="97" t="str">
        <f t="shared" si="1"/>
        <v/>
      </c>
      <c r="T22" s="21" t="str">
        <f>IF($L22="","",IF($J22="単板",(※編集不可※選択項目!$Q$4*$L22+※編集不可※選択項目!$U$4),(※編集不可※選択項目!$Q$3*$L22+※編集不可※選択項目!$U$3)))</f>
        <v/>
      </c>
      <c r="U22" s="21" t="str">
        <f>IF($L22="","",IF($J22="単板",(※編集不可※選択項目!$Q$5*$L22+※編集不可※選択項目!$U$5),(※編集不可※選択項目!$Q15*$L22+※編集不可※選択項目!$U$6)))</f>
        <v/>
      </c>
      <c r="V22" s="21" t="str">
        <f>IF($L22="","",IF($J22="単板",(※編集不可※選択項目!$Q$7*$L22+※編集不可※選択項目!$U$7),(※編集不可※選択項目!$Q$8*$L22+※編集不可※選択項目!$U$8)))</f>
        <v/>
      </c>
    </row>
    <row r="23" spans="1:22" s="11" customFormat="1" ht="25.2" customHeight="1" x14ac:dyDescent="0.2">
      <c r="A23" s="161">
        <f t="shared" si="2"/>
        <v>11</v>
      </c>
      <c r="B23" s="23" t="str">
        <f t="shared" si="3"/>
        <v/>
      </c>
      <c r="C23" s="61"/>
      <c r="D23" s="23" t="str">
        <f t="shared" si="4"/>
        <v/>
      </c>
      <c r="E23" s="23" t="str">
        <f t="shared" si="5"/>
        <v/>
      </c>
      <c r="F23" s="186" t="str">
        <f t="shared" si="6"/>
        <v/>
      </c>
      <c r="G23" s="61"/>
      <c r="H23" s="61"/>
      <c r="I23" s="184"/>
      <c r="J23" s="23" t="str">
        <f t="shared" si="7"/>
        <v/>
      </c>
      <c r="K23" s="164"/>
      <c r="L23" s="162"/>
      <c r="M23" s="21" t="str">
        <f>_xlfn.IFNA(VLOOKUP(I23&amp;K23,※編集不可※選択項目!$AG$3:$AH$11,2,FALSE),"")</f>
        <v/>
      </c>
      <c r="N23" s="185"/>
      <c r="O23" s="68"/>
      <c r="P23" s="185"/>
      <c r="Q23" s="68"/>
      <c r="R23" s="97"/>
      <c r="S23" s="97" t="str">
        <f t="shared" si="1"/>
        <v/>
      </c>
      <c r="T23" s="21" t="str">
        <f>IF($L23="","",IF($J23="単板",(※編集不可※選択項目!$Q$4*$L23+※編集不可※選択項目!$U$4),(※編集不可※選択項目!$Q$3*$L23+※編集不可※選択項目!$U$3)))</f>
        <v/>
      </c>
      <c r="U23" s="21" t="str">
        <f>IF($L23="","",IF($J23="単板",(※編集不可※選択項目!$Q$5*$L23+※編集不可※選択項目!$U$5),(※編集不可※選択項目!$Q16*$L23+※編集不可※選択項目!$U$6)))</f>
        <v/>
      </c>
      <c r="V23" s="21" t="str">
        <f>IF($L23="","",IF($J23="単板",(※編集不可※選択項目!$Q$7*$L23+※編集不可※選択項目!$U$7),(※編集不可※選択項目!$Q$8*$L23+※編集不可※選択項目!$U$8)))</f>
        <v/>
      </c>
    </row>
    <row r="24" spans="1:22" s="11" customFormat="1" ht="25.2" customHeight="1" x14ac:dyDescent="0.2">
      <c r="A24" s="161">
        <f t="shared" si="2"/>
        <v>12</v>
      </c>
      <c r="B24" s="23" t="str">
        <f t="shared" si="3"/>
        <v/>
      </c>
      <c r="C24" s="61"/>
      <c r="D24" s="23" t="str">
        <f t="shared" si="4"/>
        <v/>
      </c>
      <c r="E24" s="23" t="str">
        <f t="shared" si="5"/>
        <v/>
      </c>
      <c r="F24" s="186" t="str">
        <f t="shared" si="6"/>
        <v/>
      </c>
      <c r="G24" s="61"/>
      <c r="H24" s="61"/>
      <c r="I24" s="184"/>
      <c r="J24" s="23" t="str">
        <f t="shared" si="7"/>
        <v/>
      </c>
      <c r="K24" s="164"/>
      <c r="L24" s="162"/>
      <c r="M24" s="21" t="str">
        <f>_xlfn.IFNA(VLOOKUP(I24&amp;K24,※編集不可※選択項目!$AG$3:$AH$11,2,FALSE),"")</f>
        <v/>
      </c>
      <c r="N24" s="185"/>
      <c r="O24" s="68"/>
      <c r="P24" s="185"/>
      <c r="Q24" s="68"/>
      <c r="R24" s="97"/>
      <c r="S24" s="97" t="str">
        <f t="shared" si="1"/>
        <v/>
      </c>
      <c r="T24" s="21" t="str">
        <f>IF($L24="","",IF($J24="単板",(※編集不可※選択項目!$Q$4*$L24+※編集不可※選択項目!$U$4),(※編集不可※選択項目!$Q$3*$L24+※編集不可※選択項目!$U$3)))</f>
        <v/>
      </c>
      <c r="U24" s="21" t="str">
        <f>IF($L24="","",IF($J24="単板",(※編集不可※選択項目!$Q$5*$L24+※編集不可※選択項目!$U$5),(※編集不可※選択項目!$Q17*$L24+※編集不可※選択項目!$U$6)))</f>
        <v/>
      </c>
      <c r="V24" s="21" t="str">
        <f>IF($L24="","",IF($J24="単板",(※編集不可※選択項目!$Q$7*$L24+※編集不可※選択項目!$U$7),(※編集不可※選択項目!$Q$8*$L24+※編集不可※選択項目!$U$8)))</f>
        <v/>
      </c>
    </row>
    <row r="25" spans="1:22" s="11" customFormat="1" ht="25.2" customHeight="1" x14ac:dyDescent="0.2">
      <c r="A25" s="161">
        <f t="shared" si="2"/>
        <v>13</v>
      </c>
      <c r="B25" s="23" t="str">
        <f t="shared" si="3"/>
        <v/>
      </c>
      <c r="C25" s="61"/>
      <c r="D25" s="23" t="str">
        <f t="shared" si="4"/>
        <v/>
      </c>
      <c r="E25" s="23" t="str">
        <f t="shared" si="5"/>
        <v/>
      </c>
      <c r="F25" s="186" t="str">
        <f t="shared" si="6"/>
        <v/>
      </c>
      <c r="G25" s="61"/>
      <c r="H25" s="61"/>
      <c r="I25" s="184"/>
      <c r="J25" s="23" t="str">
        <f t="shared" si="7"/>
        <v/>
      </c>
      <c r="K25" s="164"/>
      <c r="L25" s="162"/>
      <c r="M25" s="21" t="str">
        <f>_xlfn.IFNA(VLOOKUP(I25&amp;K25,※編集不可※選択項目!$AG$3:$AH$11,2,FALSE),"")</f>
        <v/>
      </c>
      <c r="N25" s="185"/>
      <c r="O25" s="68"/>
      <c r="P25" s="185"/>
      <c r="Q25" s="68"/>
      <c r="R25" s="97"/>
      <c r="S25" s="97" t="str">
        <f t="shared" si="1"/>
        <v/>
      </c>
      <c r="T25" s="21" t="str">
        <f>IF($L25="","",IF($J25="単板",(※編集不可※選択項目!$Q$4*$L25+※編集不可※選択項目!$U$4),(※編集不可※選択項目!$Q$3*$L25+※編集不可※選択項目!$U$3)))</f>
        <v/>
      </c>
      <c r="U25" s="21" t="str">
        <f>IF($L25="","",IF($J25="単板",(※編集不可※選択項目!$Q$5*$L25+※編集不可※選択項目!$U$5),(※編集不可※選択項目!$Q18*$L25+※編集不可※選択項目!$U$6)))</f>
        <v/>
      </c>
      <c r="V25" s="21" t="str">
        <f>IF($L25="","",IF($J25="単板",(※編集不可※選択項目!$Q$7*$L25+※編集不可※選択項目!$U$7),(※編集不可※選択項目!$Q$8*$L25+※編集不可※選択項目!$U$8)))</f>
        <v/>
      </c>
    </row>
    <row r="26" spans="1:22" s="11" customFormat="1" ht="25.2" customHeight="1" x14ac:dyDescent="0.2">
      <c r="A26" s="161">
        <f t="shared" si="2"/>
        <v>14</v>
      </c>
      <c r="B26" s="23" t="str">
        <f t="shared" si="3"/>
        <v/>
      </c>
      <c r="C26" s="61"/>
      <c r="D26" s="23" t="str">
        <f t="shared" si="4"/>
        <v/>
      </c>
      <c r="E26" s="23" t="str">
        <f t="shared" si="5"/>
        <v/>
      </c>
      <c r="F26" s="186" t="str">
        <f t="shared" si="6"/>
        <v/>
      </c>
      <c r="G26" s="61"/>
      <c r="H26" s="61"/>
      <c r="I26" s="184"/>
      <c r="J26" s="23" t="str">
        <f t="shared" si="7"/>
        <v/>
      </c>
      <c r="K26" s="164"/>
      <c r="L26" s="162"/>
      <c r="M26" s="21" t="str">
        <f>_xlfn.IFNA(VLOOKUP(I26&amp;K26,※編集不可※選択項目!$AG$3:$AH$11,2,FALSE),"")</f>
        <v/>
      </c>
      <c r="N26" s="185"/>
      <c r="O26" s="68"/>
      <c r="P26" s="185"/>
      <c r="Q26" s="68"/>
      <c r="R26" s="97"/>
      <c r="S26" s="97" t="e">
        <f>IF(#REF!="","",#REF!&amp;"("&amp;J$13&amp;")")</f>
        <v>#REF!</v>
      </c>
      <c r="T26" s="21" t="str">
        <f>IF($L26="","",IF($J26="単板",(※編集不可※選択項目!$Q$4*$L26+※編集不可※選択項目!$U$4),(※編集不可※選択項目!$Q$3*$L26+※編集不可※選択項目!$U$3)))</f>
        <v/>
      </c>
      <c r="U26" s="21" t="str">
        <f>IF($L26="","",IF($J26="単板",(※編集不可※選択項目!$Q$5*$L26+※編集不可※選択項目!$U$5),(※編集不可※選択項目!$Q19*$L26+※編集不可※選択項目!$U$6)))</f>
        <v/>
      </c>
      <c r="V26" s="21" t="str">
        <f>IF($L26="","",IF($J26="単板",(※編集不可※選択項目!$Q$7*$L26+※編集不可※選択項目!$U$7),(※編集不可※選択項目!$Q$8*$L26+※編集不可※選択項目!$U$8)))</f>
        <v/>
      </c>
    </row>
    <row r="27" spans="1:22" s="11" customFormat="1" ht="25.2" customHeight="1" x14ac:dyDescent="0.2">
      <c r="A27" s="161">
        <f t="shared" si="2"/>
        <v>15</v>
      </c>
      <c r="B27" s="23" t="str">
        <f t="shared" si="3"/>
        <v/>
      </c>
      <c r="C27" s="61"/>
      <c r="D27" s="23" t="str">
        <f t="shared" si="4"/>
        <v/>
      </c>
      <c r="E27" s="23" t="str">
        <f t="shared" si="5"/>
        <v/>
      </c>
      <c r="F27" s="186" t="str">
        <f t="shared" si="6"/>
        <v/>
      </c>
      <c r="G27" s="61"/>
      <c r="H27" s="61"/>
      <c r="I27" s="184"/>
      <c r="J27" s="23" t="str">
        <f t="shared" si="7"/>
        <v/>
      </c>
      <c r="K27" s="164"/>
      <c r="L27" s="162"/>
      <c r="M27" s="21" t="str">
        <f>_xlfn.IFNA(VLOOKUP(I27&amp;K27,※編集不可※選択項目!$AG$3:$AH$11,2,FALSE),"")</f>
        <v/>
      </c>
      <c r="N27" s="185"/>
      <c r="O27" s="68"/>
      <c r="Q27" s="68"/>
      <c r="R27" s="97"/>
      <c r="S27" s="97" t="str">
        <f>IF($P26="","",$P26&amp;"("&amp;J$13&amp;")")</f>
        <v/>
      </c>
      <c r="T27" s="21" t="str">
        <f>IF($L27="","",IF($J27="単板",(※編集不可※選択項目!$Q$4*$L27+※編集不可※選択項目!$U$4),(※編集不可※選択項目!$Q$3*$L27+※編集不可※選択項目!$U$3)))</f>
        <v/>
      </c>
      <c r="U27" s="21" t="str">
        <f>IF($L27="","",IF($J27="単板",(※編集不可※選択項目!$Q$5*$L27+※編集不可※選択項目!$U$5),(※編集不可※選択項目!$Q20*$L27+※編集不可※選択項目!$U$6)))</f>
        <v/>
      </c>
      <c r="V27" s="21" t="str">
        <f>IF($L27="","",IF($J27="単板",(※編集不可※選択項目!$Q$7*$L27+※編集不可※選択項目!$U$7),(※編集不可※選択項目!$Q$8*$L27+※編集不可※選択項目!$U$8)))</f>
        <v/>
      </c>
    </row>
    <row r="28" spans="1:22" s="11" customFormat="1" ht="25.2" customHeight="1" x14ac:dyDescent="0.2">
      <c r="A28" s="161">
        <f t="shared" si="2"/>
        <v>16</v>
      </c>
      <c r="B28" s="23" t="str">
        <f t="shared" si="3"/>
        <v/>
      </c>
      <c r="C28" s="61"/>
      <c r="D28" s="23" t="str">
        <f t="shared" si="4"/>
        <v/>
      </c>
      <c r="E28" s="23" t="str">
        <f t="shared" si="5"/>
        <v/>
      </c>
      <c r="F28" s="186" t="str">
        <f t="shared" si="6"/>
        <v/>
      </c>
      <c r="G28" s="61"/>
      <c r="H28" s="61"/>
      <c r="I28" s="184"/>
      <c r="J28" s="23" t="str">
        <f t="shared" si="7"/>
        <v/>
      </c>
      <c r="K28" s="164"/>
      <c r="L28" s="162"/>
      <c r="M28" s="21" t="str">
        <f>_xlfn.IFNA(VLOOKUP(I28&amp;K27,※編集不可※選択項目!$AG$3:$AH$11,2,FALSE),"")</f>
        <v/>
      </c>
      <c r="N28" s="185"/>
      <c r="O28" s="68"/>
      <c r="P28" s="185"/>
      <c r="Q28" s="68"/>
      <c r="R28" s="97"/>
      <c r="S28" s="97" t="str">
        <f t="shared" ref="S28:S59" si="8">IF($P28="","",$P28&amp;"("&amp;J$13&amp;")")</f>
        <v/>
      </c>
      <c r="T28" s="21" t="str">
        <f>IF($L28="","",IF($J28="単板",(※編集不可※選択項目!$Q$4*$L28+※編集不可※選択項目!$U$4),(※編集不可※選択項目!$Q$3*$L28+※編集不可※選択項目!$U$3)))</f>
        <v/>
      </c>
      <c r="U28" s="21" t="str">
        <f>IF($L28="","",IF($J28="単板",(※編集不可※選択項目!$Q$5*$L28+※編集不可※選択項目!$U$5),(※編集不可※選択項目!$Q21*$L28+※編集不可※選択項目!$U$6)))</f>
        <v/>
      </c>
      <c r="V28" s="21" t="str">
        <f>IF($L28="","",IF($J28="単板",(※編集不可※選択項目!$Q$7*$L28+※編集不可※選択項目!$U$7),(※編集不可※選択項目!$Q$8*$L28+※編集不可※選択項目!$U$8)))</f>
        <v/>
      </c>
    </row>
    <row r="29" spans="1:22" s="11" customFormat="1" ht="25.2" customHeight="1" x14ac:dyDescent="0.2">
      <c r="A29" s="161">
        <f t="shared" si="2"/>
        <v>17</v>
      </c>
      <c r="B29" s="23" t="str">
        <f t="shared" si="3"/>
        <v/>
      </c>
      <c r="C29" s="61"/>
      <c r="D29" s="23" t="str">
        <f t="shared" si="4"/>
        <v/>
      </c>
      <c r="E29" s="23" t="str">
        <f t="shared" si="5"/>
        <v/>
      </c>
      <c r="F29" s="186" t="str">
        <f t="shared" si="6"/>
        <v/>
      </c>
      <c r="G29" s="61"/>
      <c r="H29" s="61"/>
      <c r="I29" s="184"/>
      <c r="J29" s="23" t="str">
        <f t="shared" si="7"/>
        <v/>
      </c>
      <c r="K29" s="164"/>
      <c r="L29" s="162"/>
      <c r="M29" s="21" t="str">
        <f>_xlfn.IFNA(VLOOKUP(I29&amp;K29,※編集不可※選択項目!$AG$3:$AH$11,2,FALSE),"")</f>
        <v/>
      </c>
      <c r="N29" s="185"/>
      <c r="O29" s="68"/>
      <c r="P29" s="185"/>
      <c r="Q29" s="68"/>
      <c r="R29" s="97"/>
      <c r="S29" s="97" t="str">
        <f t="shared" si="8"/>
        <v/>
      </c>
      <c r="T29" s="21" t="str">
        <f>IF($L29="","",IF($J29="単板",(※編集不可※選択項目!$Q$4*$L29+※編集不可※選択項目!$U$4),(※編集不可※選択項目!$Q$3*$L29+※編集不可※選択項目!$U$3)))</f>
        <v/>
      </c>
      <c r="U29" s="21" t="str">
        <f>IF($L29="","",IF($J29="単板",(※編集不可※選択項目!$Q$5*$L29+※編集不可※選択項目!$U$5),(※編集不可※選択項目!$Q22*$L29+※編集不可※選択項目!$U$6)))</f>
        <v/>
      </c>
      <c r="V29" s="21" t="str">
        <f>IF($L29="","",IF($J29="単板",(※編集不可※選択項目!$Q$7*$L29+※編集不可※選択項目!$U$7),(※編集不可※選択項目!$Q$8*$L29+※編集不可※選択項目!$U$8)))</f>
        <v/>
      </c>
    </row>
    <row r="30" spans="1:22" s="11" customFormat="1" ht="25.2" customHeight="1" x14ac:dyDescent="0.2">
      <c r="A30" s="161">
        <f t="shared" si="2"/>
        <v>18</v>
      </c>
      <c r="B30" s="23" t="str">
        <f t="shared" si="3"/>
        <v/>
      </c>
      <c r="C30" s="61"/>
      <c r="D30" s="23" t="str">
        <f t="shared" si="4"/>
        <v/>
      </c>
      <c r="E30" s="23" t="str">
        <f t="shared" si="5"/>
        <v/>
      </c>
      <c r="F30" s="186" t="str">
        <f t="shared" si="6"/>
        <v/>
      </c>
      <c r="G30" s="61"/>
      <c r="H30" s="61"/>
      <c r="I30" s="184"/>
      <c r="J30" s="23" t="str">
        <f t="shared" si="7"/>
        <v/>
      </c>
      <c r="K30" s="164"/>
      <c r="L30" s="162"/>
      <c r="M30" s="21" t="str">
        <f>_xlfn.IFNA(VLOOKUP(I30&amp;K30,※編集不可※選択項目!$AG$3:$AH$11,2,FALSE),"")</f>
        <v/>
      </c>
      <c r="N30" s="185"/>
      <c r="O30" s="68"/>
      <c r="P30" s="185"/>
      <c r="Q30" s="68"/>
      <c r="R30" s="97"/>
      <c r="S30" s="97" t="str">
        <f t="shared" si="8"/>
        <v/>
      </c>
      <c r="T30" s="21" t="str">
        <f>IF($L30="","",IF($J30="単板",(※編集不可※選択項目!$Q$4*$L30+※編集不可※選択項目!$U$4),(※編集不可※選択項目!$Q$3*$L30+※編集不可※選択項目!$U$3)))</f>
        <v/>
      </c>
      <c r="U30" s="21" t="str">
        <f>IF($L30="","",IF($J30="単板",(※編集不可※選択項目!$Q$5*$L30+※編集不可※選択項目!$U$5),(※編集不可※選択項目!$Q23*$L30+※編集不可※選択項目!$U$6)))</f>
        <v/>
      </c>
      <c r="V30" s="21" t="str">
        <f>IF($L30="","",IF($J30="単板",(※編集不可※選択項目!$Q$7*$L30+※編集不可※選択項目!$U$7),(※編集不可※選択項目!$Q$8*$L30+※編集不可※選択項目!$U$8)))</f>
        <v/>
      </c>
    </row>
    <row r="31" spans="1:22" s="11" customFormat="1" ht="25.2" customHeight="1" x14ac:dyDescent="0.2">
      <c r="A31" s="161">
        <f t="shared" si="2"/>
        <v>19</v>
      </c>
      <c r="B31" s="23" t="str">
        <f t="shared" si="3"/>
        <v/>
      </c>
      <c r="C31" s="61"/>
      <c r="D31" s="23" t="str">
        <f t="shared" si="4"/>
        <v/>
      </c>
      <c r="E31" s="23" t="str">
        <f t="shared" si="5"/>
        <v/>
      </c>
      <c r="F31" s="186" t="str">
        <f t="shared" si="6"/>
        <v/>
      </c>
      <c r="G31" s="61"/>
      <c r="H31" s="61"/>
      <c r="I31" s="184"/>
      <c r="J31" s="23" t="str">
        <f t="shared" ref="J31:J59" si="9">IF(I31="","",IF(I31="単板","単板ガラス","複層ガラス"))</f>
        <v/>
      </c>
      <c r="K31" s="164"/>
      <c r="L31" s="162"/>
      <c r="M31" s="21" t="str">
        <f>_xlfn.IFNA(VLOOKUP(I31&amp;K31,※編集不可※選択項目!$AG$3:$AH$11,2,FALSE),"")</f>
        <v/>
      </c>
      <c r="N31" s="185"/>
      <c r="O31" s="68"/>
      <c r="P31" s="185"/>
      <c r="Q31" s="68"/>
      <c r="R31" s="97"/>
      <c r="S31" s="97" t="str">
        <f t="shared" si="8"/>
        <v/>
      </c>
      <c r="T31" s="21" t="str">
        <f>IF($L31="","",IF($J31="単板",(※編集不可※選択項目!$Q$4*$L31+※編集不可※選択項目!$U$4),(※編集不可※選択項目!$Q$3*$L31+※編集不可※選択項目!$U$3)))</f>
        <v/>
      </c>
      <c r="U31" s="21" t="str">
        <f>IF($L31="","",IF($J31="単板",(※編集不可※選択項目!$Q$5*$L31+※編集不可※選択項目!$U$5),(※編集不可※選択項目!$Q24*$L31+※編集不可※選択項目!$U$6)))</f>
        <v/>
      </c>
      <c r="V31" s="21" t="str">
        <f>IF($L31="","",IF($J31="単板",(※編集不可※選択項目!$Q$7*$L31+※編集不可※選択項目!$U$7),(※編集不可※選択項目!$Q$8*$L31+※編集不可※選択項目!$U$8)))</f>
        <v/>
      </c>
    </row>
    <row r="32" spans="1:22" s="11" customFormat="1" ht="25.2" customHeight="1" x14ac:dyDescent="0.2">
      <c r="A32" s="161">
        <f t="shared" si="2"/>
        <v>20</v>
      </c>
      <c r="B32" s="23" t="str">
        <f t="shared" si="3"/>
        <v/>
      </c>
      <c r="C32" s="61"/>
      <c r="D32" s="23" t="str">
        <f t="shared" si="4"/>
        <v/>
      </c>
      <c r="E32" s="23" t="str">
        <f t="shared" si="5"/>
        <v/>
      </c>
      <c r="F32" s="186" t="str">
        <f t="shared" si="6"/>
        <v/>
      </c>
      <c r="G32" s="61"/>
      <c r="H32" s="61"/>
      <c r="I32" s="184"/>
      <c r="J32" s="23" t="str">
        <f t="shared" si="9"/>
        <v/>
      </c>
      <c r="K32" s="164"/>
      <c r="L32" s="162"/>
      <c r="M32" s="21" t="str">
        <f>_xlfn.IFNA(VLOOKUP(I32&amp;K32,※編集不可※選択項目!$AG$3:$AH$11,2,FALSE),"")</f>
        <v/>
      </c>
      <c r="N32" s="185"/>
      <c r="O32" s="68"/>
      <c r="P32" s="185"/>
      <c r="Q32" s="68"/>
      <c r="R32" s="97"/>
      <c r="S32" s="97" t="str">
        <f t="shared" si="8"/>
        <v/>
      </c>
      <c r="T32" s="21" t="str">
        <f>IF($L32="","",IF($J32="単板",(※編集不可※選択項目!$Q$4*$L32+※編集不可※選択項目!$U$4),(※編集不可※選択項目!$Q$3*$L32+※編集不可※選択項目!$U$3)))</f>
        <v/>
      </c>
      <c r="U32" s="21" t="str">
        <f>IF($L32="","",IF($J32="単板",(※編集不可※選択項目!$Q$5*$L32+※編集不可※選択項目!$U$5),(※編集不可※選択項目!$Q25*$L32+※編集不可※選択項目!$U$6)))</f>
        <v/>
      </c>
      <c r="V32" s="21" t="str">
        <f>IF($L32="","",IF($J32="単板",(※編集不可※選択項目!$Q$7*$L32+※編集不可※選択項目!$U$7),(※編集不可※選択項目!$Q$8*$L32+※編集不可※選択項目!$U$8)))</f>
        <v/>
      </c>
    </row>
    <row r="33" spans="1:22" s="11" customFormat="1" ht="25.2" customHeight="1" x14ac:dyDescent="0.2">
      <c r="A33" s="161">
        <f t="shared" si="2"/>
        <v>21</v>
      </c>
      <c r="B33" s="23" t="str">
        <f t="shared" si="3"/>
        <v/>
      </c>
      <c r="C33" s="61"/>
      <c r="D33" s="23" t="str">
        <f t="shared" si="4"/>
        <v/>
      </c>
      <c r="E33" s="23" t="str">
        <f t="shared" si="5"/>
        <v/>
      </c>
      <c r="F33" s="186" t="str">
        <f t="shared" si="6"/>
        <v/>
      </c>
      <c r="G33" s="61"/>
      <c r="H33" s="61"/>
      <c r="I33" s="184"/>
      <c r="J33" s="23" t="str">
        <f t="shared" si="9"/>
        <v/>
      </c>
      <c r="K33" s="164"/>
      <c r="L33" s="162"/>
      <c r="M33" s="21" t="str">
        <f>_xlfn.IFNA(VLOOKUP(I33&amp;K33,※編集不可※選択項目!$AG$3:$AH$11,2,FALSE),"")</f>
        <v/>
      </c>
      <c r="N33" s="185"/>
      <c r="O33" s="68"/>
      <c r="P33" s="185"/>
      <c r="Q33" s="68"/>
      <c r="R33" s="97"/>
      <c r="S33" s="97" t="str">
        <f t="shared" si="8"/>
        <v/>
      </c>
      <c r="T33" s="21" t="str">
        <f>IF($L33="","",IF($J33="単板",(※編集不可※選択項目!$Q$4*$L33+※編集不可※選択項目!$U$4),(※編集不可※選択項目!$Q$3*$L33+※編集不可※選択項目!$U$3)))</f>
        <v/>
      </c>
      <c r="U33" s="21" t="str">
        <f>IF($L33="","",IF($J33="単板",(※編集不可※選択項目!$Q$5*$L33+※編集不可※選択項目!$U$5),(※編集不可※選択項目!$Q26*$L33+※編集不可※選択項目!$U$6)))</f>
        <v/>
      </c>
      <c r="V33" s="21" t="str">
        <f>IF($L33="","",IF($J33="単板",(※編集不可※選択項目!$Q$7*$L33+※編集不可※選択項目!$U$7),(※編集不可※選択項目!$Q$8*$L33+※編集不可※選択項目!$U$8)))</f>
        <v/>
      </c>
    </row>
    <row r="34" spans="1:22" s="11" customFormat="1" ht="25.2" customHeight="1" x14ac:dyDescent="0.2">
      <c r="A34" s="161">
        <f t="shared" si="2"/>
        <v>22</v>
      </c>
      <c r="B34" s="23" t="str">
        <f t="shared" si="3"/>
        <v/>
      </c>
      <c r="C34" s="61"/>
      <c r="D34" s="23" t="str">
        <f t="shared" si="4"/>
        <v/>
      </c>
      <c r="E34" s="23" t="str">
        <f t="shared" si="5"/>
        <v/>
      </c>
      <c r="F34" s="186" t="str">
        <f t="shared" si="6"/>
        <v/>
      </c>
      <c r="G34" s="61"/>
      <c r="H34" s="61"/>
      <c r="I34" s="184"/>
      <c r="J34" s="23" t="str">
        <f t="shared" si="9"/>
        <v/>
      </c>
      <c r="K34" s="164"/>
      <c r="L34" s="162"/>
      <c r="M34" s="21" t="str">
        <f>_xlfn.IFNA(VLOOKUP(I34&amp;K34,※編集不可※選択項目!$AG$3:$AH$11,2,FALSE),"")</f>
        <v/>
      </c>
      <c r="N34" s="185"/>
      <c r="O34" s="68"/>
      <c r="P34" s="185"/>
      <c r="Q34" s="68"/>
      <c r="R34" s="97"/>
      <c r="S34" s="97" t="str">
        <f t="shared" si="8"/>
        <v/>
      </c>
      <c r="T34" s="21" t="str">
        <f>IF($L34="","",IF($J34="単板",(※編集不可※選択項目!$Q$4*$L34+※編集不可※選択項目!$U$4),(※編集不可※選択項目!$Q$3*$L34+※編集不可※選択項目!$U$3)))</f>
        <v/>
      </c>
      <c r="U34" s="21" t="str">
        <f>IF($L34="","",IF($J34="単板",(※編集不可※選択項目!$Q$5*$L34+※編集不可※選択項目!$U$5),(※編集不可※選択項目!$Q27*$L34+※編集不可※選択項目!$U$6)))</f>
        <v/>
      </c>
      <c r="V34" s="21" t="str">
        <f>IF($L34="","",IF($J34="単板",(※編集不可※選択項目!$Q$7*$L34+※編集不可※選択項目!$U$7),(※編集不可※選択項目!$Q$8*$L34+※編集不可※選択項目!$U$8)))</f>
        <v/>
      </c>
    </row>
    <row r="35" spans="1:22" s="11" customFormat="1" ht="25.2" customHeight="1" x14ac:dyDescent="0.2">
      <c r="A35" s="161">
        <f t="shared" si="2"/>
        <v>23</v>
      </c>
      <c r="B35" s="23" t="str">
        <f t="shared" si="3"/>
        <v/>
      </c>
      <c r="C35" s="61"/>
      <c r="D35" s="23" t="str">
        <f t="shared" si="4"/>
        <v/>
      </c>
      <c r="E35" s="23" t="str">
        <f t="shared" si="5"/>
        <v/>
      </c>
      <c r="F35" s="186" t="str">
        <f t="shared" si="6"/>
        <v/>
      </c>
      <c r="G35" s="61"/>
      <c r="H35" s="61"/>
      <c r="I35" s="184"/>
      <c r="J35" s="23" t="str">
        <f t="shared" si="9"/>
        <v/>
      </c>
      <c r="K35" s="164"/>
      <c r="L35" s="162"/>
      <c r="M35" s="21" t="str">
        <f>_xlfn.IFNA(VLOOKUP(I35&amp;K35,※編集不可※選択項目!$AG$3:$AH$11,2,FALSE),"")</f>
        <v/>
      </c>
      <c r="N35" s="185"/>
      <c r="O35" s="68"/>
      <c r="P35" s="185"/>
      <c r="Q35" s="68"/>
      <c r="R35" s="97"/>
      <c r="S35" s="97" t="str">
        <f t="shared" si="8"/>
        <v/>
      </c>
      <c r="T35" s="21" t="str">
        <f>IF($L35="","",IF($J35="単板",(※編集不可※選択項目!$Q$4*$L35+※編集不可※選択項目!$U$4),(※編集不可※選択項目!$Q$3*$L35+※編集不可※選択項目!$U$3)))</f>
        <v/>
      </c>
      <c r="U35" s="21" t="str">
        <f>IF($L35="","",IF($J35="単板",(※編集不可※選択項目!$Q$5*$L35+※編集不可※選択項目!$U$5),(※編集不可※選択項目!$Q28*$L35+※編集不可※選択項目!$U$6)))</f>
        <v/>
      </c>
      <c r="V35" s="21" t="str">
        <f>IF($L35="","",IF($J35="単板",(※編集不可※選択項目!$Q$7*$L35+※編集不可※選択項目!$U$7),(※編集不可※選択項目!$Q$8*$L35+※編集不可※選択項目!$U$8)))</f>
        <v/>
      </c>
    </row>
    <row r="36" spans="1:22" s="11" customFormat="1" ht="25.2" customHeight="1" x14ac:dyDescent="0.2">
      <c r="A36" s="161">
        <f t="shared" si="2"/>
        <v>24</v>
      </c>
      <c r="B36" s="23" t="str">
        <f t="shared" si="3"/>
        <v/>
      </c>
      <c r="C36" s="61"/>
      <c r="D36" s="23" t="str">
        <f t="shared" si="4"/>
        <v/>
      </c>
      <c r="E36" s="23" t="str">
        <f t="shared" si="5"/>
        <v/>
      </c>
      <c r="F36" s="186" t="str">
        <f t="shared" si="6"/>
        <v/>
      </c>
      <c r="G36" s="61"/>
      <c r="H36" s="61"/>
      <c r="I36" s="184"/>
      <c r="J36" s="23" t="str">
        <f t="shared" si="9"/>
        <v/>
      </c>
      <c r="K36" s="164"/>
      <c r="L36" s="162"/>
      <c r="M36" s="21" t="str">
        <f>_xlfn.IFNA(VLOOKUP(I36&amp;K36,※編集不可※選択項目!$AG$3:$AH$11,2,FALSE),"")</f>
        <v/>
      </c>
      <c r="N36" s="185"/>
      <c r="O36" s="68"/>
      <c r="P36" s="185"/>
      <c r="Q36" s="68"/>
      <c r="R36" s="97"/>
      <c r="S36" s="97" t="str">
        <f t="shared" si="8"/>
        <v/>
      </c>
      <c r="T36" s="21" t="str">
        <f>IF($L36="","",IF($J36="単板",(※編集不可※選択項目!$Q$4*$L36+※編集不可※選択項目!$U$4),(※編集不可※選択項目!$Q$3*$L36+※編集不可※選択項目!$U$3)))</f>
        <v/>
      </c>
      <c r="U36" s="21" t="str">
        <f>IF($L36="","",IF($J36="単板",(※編集不可※選択項目!$Q$5*$L36+※編集不可※選択項目!$U$5),(※編集不可※選択項目!$Q29*$L36+※編集不可※選択項目!$U$6)))</f>
        <v/>
      </c>
      <c r="V36" s="21" t="str">
        <f>IF($L36="","",IF($J36="単板",(※編集不可※選択項目!$Q$7*$L36+※編集不可※選択項目!$U$7),(※編集不可※選択項目!$Q$8*$L36+※編集不可※選択項目!$U$8)))</f>
        <v/>
      </c>
    </row>
    <row r="37" spans="1:22" s="11" customFormat="1" ht="25.2" customHeight="1" x14ac:dyDescent="0.2">
      <c r="A37" s="161">
        <f t="shared" si="2"/>
        <v>25</v>
      </c>
      <c r="B37" s="23" t="str">
        <f t="shared" si="3"/>
        <v/>
      </c>
      <c r="C37" s="61"/>
      <c r="D37" s="23" t="str">
        <f t="shared" si="4"/>
        <v/>
      </c>
      <c r="E37" s="23" t="str">
        <f t="shared" si="5"/>
        <v/>
      </c>
      <c r="F37" s="186" t="str">
        <f t="shared" si="6"/>
        <v/>
      </c>
      <c r="G37" s="61"/>
      <c r="H37" s="61"/>
      <c r="I37" s="184"/>
      <c r="J37" s="23" t="str">
        <f t="shared" si="9"/>
        <v/>
      </c>
      <c r="K37" s="164"/>
      <c r="L37" s="162"/>
      <c r="M37" s="21" t="str">
        <f>_xlfn.IFNA(VLOOKUP(I37&amp;K37,※編集不可※選択項目!$AG$3:$AH$11,2,FALSE),"")</f>
        <v/>
      </c>
      <c r="N37" s="185"/>
      <c r="O37" s="68"/>
      <c r="P37" s="185"/>
      <c r="Q37" s="68"/>
      <c r="R37" s="97"/>
      <c r="S37" s="97" t="str">
        <f t="shared" si="8"/>
        <v/>
      </c>
      <c r="T37" s="21" t="str">
        <f>IF($L37="","",IF($J37="単板",(※編集不可※選択項目!$Q$4*$L37+※編集不可※選択項目!$U$4),(※編集不可※選択項目!$Q$3*$L37+※編集不可※選択項目!$U$3)))</f>
        <v/>
      </c>
      <c r="U37" s="21" t="str">
        <f>IF($L37="","",IF($J37="単板",(※編集不可※選択項目!$Q$5*$L37+※編集不可※選択項目!$U$5),(※編集不可※選択項目!$Q30*$L37+※編集不可※選択項目!$U$6)))</f>
        <v/>
      </c>
      <c r="V37" s="21" t="str">
        <f>IF($L37="","",IF($J37="単板",(※編集不可※選択項目!$Q$7*$L37+※編集不可※選択項目!$U$7),(※編集不可※選択項目!$Q$8*$L37+※編集不可※選択項目!$U$8)))</f>
        <v/>
      </c>
    </row>
    <row r="38" spans="1:22" s="11" customFormat="1" ht="25.2" customHeight="1" x14ac:dyDescent="0.2">
      <c r="A38" s="161">
        <f t="shared" si="2"/>
        <v>26</v>
      </c>
      <c r="B38" s="23" t="str">
        <f t="shared" si="3"/>
        <v/>
      </c>
      <c r="C38" s="61"/>
      <c r="D38" s="23" t="str">
        <f t="shared" si="4"/>
        <v/>
      </c>
      <c r="E38" s="23" t="str">
        <f t="shared" si="5"/>
        <v/>
      </c>
      <c r="F38" s="186" t="str">
        <f t="shared" si="6"/>
        <v/>
      </c>
      <c r="G38" s="61"/>
      <c r="H38" s="61"/>
      <c r="I38" s="184"/>
      <c r="J38" s="23" t="str">
        <f t="shared" si="9"/>
        <v/>
      </c>
      <c r="K38" s="164"/>
      <c r="L38" s="162"/>
      <c r="M38" s="21" t="str">
        <f>_xlfn.IFNA(VLOOKUP(I38&amp;K38,※編集不可※選択項目!$AG$3:$AH$11,2,FALSE),"")</f>
        <v/>
      </c>
      <c r="N38" s="185"/>
      <c r="O38" s="68"/>
      <c r="P38" s="185"/>
      <c r="Q38" s="68"/>
      <c r="R38" s="97"/>
      <c r="S38" s="97" t="str">
        <f t="shared" si="8"/>
        <v/>
      </c>
      <c r="T38" s="21" t="str">
        <f>IF($L38="","",IF($J38="単板",(※編集不可※選択項目!$Q$4*$L38+※編集不可※選択項目!$U$4),(※編集不可※選択項目!$Q$3*$L38+※編集不可※選択項目!$U$3)))</f>
        <v/>
      </c>
      <c r="U38" s="21" t="str">
        <f>IF($L38="","",IF($J38="単板",(※編集不可※選択項目!$Q$5*$L38+※編集不可※選択項目!$U$5),(※編集不可※選択項目!$Q31*$L38+※編集不可※選択項目!$U$6)))</f>
        <v/>
      </c>
      <c r="V38" s="21" t="str">
        <f>IF($L38="","",IF($J38="単板",(※編集不可※選択項目!$Q$7*$L38+※編集不可※選択項目!$U$7),(※編集不可※選択項目!$Q$8*$L38+※編集不可※選択項目!$U$8)))</f>
        <v/>
      </c>
    </row>
    <row r="39" spans="1:22" s="11" customFormat="1" ht="25.2" customHeight="1" x14ac:dyDescent="0.2">
      <c r="A39" s="161">
        <f t="shared" si="2"/>
        <v>27</v>
      </c>
      <c r="B39" s="23" t="str">
        <f t="shared" si="3"/>
        <v/>
      </c>
      <c r="C39" s="61"/>
      <c r="D39" s="23" t="str">
        <f t="shared" si="4"/>
        <v/>
      </c>
      <c r="E39" s="23" t="str">
        <f t="shared" si="5"/>
        <v/>
      </c>
      <c r="F39" s="186" t="str">
        <f t="shared" si="6"/>
        <v/>
      </c>
      <c r="G39" s="61"/>
      <c r="H39" s="61"/>
      <c r="I39" s="184"/>
      <c r="J39" s="23" t="str">
        <f t="shared" si="9"/>
        <v/>
      </c>
      <c r="K39" s="164"/>
      <c r="L39" s="162"/>
      <c r="M39" s="21" t="str">
        <f>_xlfn.IFNA(VLOOKUP(I39&amp;K39,※編集不可※選択項目!$AG$3:$AH$11,2,FALSE),"")</f>
        <v/>
      </c>
      <c r="N39" s="185"/>
      <c r="O39" s="68"/>
      <c r="P39" s="185"/>
      <c r="Q39" s="68"/>
      <c r="R39" s="97"/>
      <c r="S39" s="97" t="str">
        <f t="shared" si="8"/>
        <v/>
      </c>
      <c r="T39" s="21" t="str">
        <f>IF($L39="","",IF($J39="単板",(※編集不可※選択項目!$Q$4*$L39+※編集不可※選択項目!$U$4),(※編集不可※選択項目!$Q$3*$L39+※編集不可※選択項目!$U$3)))</f>
        <v/>
      </c>
      <c r="U39" s="21" t="str">
        <f>IF($L39="","",IF($J39="単板",(※編集不可※選択項目!$Q$5*$L39+※編集不可※選択項目!$U$5),(※編集不可※選択項目!$Q32*$L39+※編集不可※選択項目!$U$6)))</f>
        <v/>
      </c>
      <c r="V39" s="21" t="str">
        <f>IF($L39="","",IF($J39="単板",(※編集不可※選択項目!$Q$7*$L39+※編集不可※選択項目!$U$7),(※編集不可※選択項目!$Q$8*$L39+※編集不可※選択項目!$U$8)))</f>
        <v/>
      </c>
    </row>
    <row r="40" spans="1:22" s="11" customFormat="1" ht="25.2" customHeight="1" x14ac:dyDescent="0.2">
      <c r="A40" s="161">
        <f t="shared" si="2"/>
        <v>28</v>
      </c>
      <c r="B40" s="23" t="str">
        <f t="shared" si="3"/>
        <v/>
      </c>
      <c r="C40" s="61"/>
      <c r="D40" s="23" t="str">
        <f t="shared" si="4"/>
        <v/>
      </c>
      <c r="E40" s="23" t="str">
        <f t="shared" si="5"/>
        <v/>
      </c>
      <c r="F40" s="186" t="str">
        <f t="shared" si="6"/>
        <v/>
      </c>
      <c r="G40" s="61"/>
      <c r="H40" s="61"/>
      <c r="I40" s="184"/>
      <c r="J40" s="23" t="str">
        <f t="shared" si="9"/>
        <v/>
      </c>
      <c r="K40" s="164"/>
      <c r="L40" s="162"/>
      <c r="M40" s="21" t="str">
        <f>_xlfn.IFNA(VLOOKUP(I40&amp;K40,※編集不可※選択項目!$AG$3:$AH$11,2,FALSE),"")</f>
        <v/>
      </c>
      <c r="N40" s="185"/>
      <c r="O40" s="68"/>
      <c r="P40" s="185"/>
      <c r="Q40" s="68"/>
      <c r="R40" s="97"/>
      <c r="S40" s="97" t="str">
        <f t="shared" si="8"/>
        <v/>
      </c>
      <c r="T40" s="21" t="str">
        <f>IF($L40="","",IF($J40="単板",(※編集不可※選択項目!$Q$4*$L40+※編集不可※選択項目!$U$4),(※編集不可※選択項目!$Q$3*$L40+※編集不可※選択項目!$U$3)))</f>
        <v/>
      </c>
      <c r="U40" s="21" t="str">
        <f>IF($L40="","",IF($J40="単板",(※編集不可※選択項目!$Q$5*$L40+※編集不可※選択項目!$U$5),(※編集不可※選択項目!$Q33*$L40+※編集不可※選択項目!$U$6)))</f>
        <v/>
      </c>
      <c r="V40" s="21" t="str">
        <f>IF($L40="","",IF($J40="単板",(※編集不可※選択項目!$Q$7*$L40+※編集不可※選択項目!$U$7),(※編集不可※選択項目!$Q$8*$L40+※編集不可※選択項目!$U$8)))</f>
        <v/>
      </c>
    </row>
    <row r="41" spans="1:22" s="11" customFormat="1" ht="25.2" customHeight="1" x14ac:dyDescent="0.2">
      <c r="A41" s="161">
        <f t="shared" si="2"/>
        <v>29</v>
      </c>
      <c r="B41" s="23" t="str">
        <f t="shared" si="3"/>
        <v/>
      </c>
      <c r="C41" s="61"/>
      <c r="D41" s="23" t="str">
        <f t="shared" si="4"/>
        <v/>
      </c>
      <c r="E41" s="23" t="str">
        <f t="shared" si="5"/>
        <v/>
      </c>
      <c r="F41" s="186" t="str">
        <f t="shared" si="6"/>
        <v/>
      </c>
      <c r="G41" s="61"/>
      <c r="H41" s="61"/>
      <c r="I41" s="184"/>
      <c r="J41" s="23" t="str">
        <f t="shared" si="9"/>
        <v/>
      </c>
      <c r="K41" s="164"/>
      <c r="L41" s="162"/>
      <c r="M41" s="21" t="str">
        <f>_xlfn.IFNA(VLOOKUP(I41&amp;K41,※編集不可※選択項目!$AG$3:$AH$11,2,FALSE),"")</f>
        <v/>
      </c>
      <c r="N41" s="185"/>
      <c r="O41" s="68"/>
      <c r="P41" s="185"/>
      <c r="Q41" s="68"/>
      <c r="R41" s="97"/>
      <c r="S41" s="97" t="str">
        <f t="shared" si="8"/>
        <v/>
      </c>
      <c r="T41" s="21" t="str">
        <f>IF($L41="","",IF($J41="単板",(※編集不可※選択項目!$Q$4*$L41+※編集不可※選択項目!$U$4),(※編集不可※選択項目!$Q$3*$L41+※編集不可※選択項目!$U$3)))</f>
        <v/>
      </c>
      <c r="U41" s="21" t="str">
        <f>IF($L41="","",IF($J41="単板",(※編集不可※選択項目!$Q$5*$L41+※編集不可※選択項目!$U$5),(※編集不可※選択項目!$Q34*$L41+※編集不可※選択項目!$U$6)))</f>
        <v/>
      </c>
      <c r="V41" s="21" t="str">
        <f>IF($L41="","",IF($J41="単板",(※編集不可※選択項目!$Q$7*$L41+※編集不可※選択項目!$U$7),(※編集不可※選択項目!$Q$8*$L41+※編集不可※選択項目!$U$8)))</f>
        <v/>
      </c>
    </row>
    <row r="42" spans="1:22" s="11" customFormat="1" ht="25.2" customHeight="1" x14ac:dyDescent="0.2">
      <c r="A42" s="161">
        <f t="shared" si="2"/>
        <v>30</v>
      </c>
      <c r="B42" s="23" t="str">
        <f t="shared" si="3"/>
        <v/>
      </c>
      <c r="C42" s="61"/>
      <c r="D42" s="23" t="str">
        <f t="shared" si="4"/>
        <v/>
      </c>
      <c r="E42" s="23" t="str">
        <f t="shared" si="5"/>
        <v/>
      </c>
      <c r="F42" s="186" t="str">
        <f t="shared" si="6"/>
        <v/>
      </c>
      <c r="G42" s="61"/>
      <c r="H42" s="61"/>
      <c r="I42" s="184"/>
      <c r="J42" s="23" t="str">
        <f t="shared" si="9"/>
        <v/>
      </c>
      <c r="K42" s="164"/>
      <c r="L42" s="162"/>
      <c r="M42" s="21" t="str">
        <f>_xlfn.IFNA(VLOOKUP(I42&amp;K42,※編集不可※選択項目!$AG$3:$AH$11,2,FALSE),"")</f>
        <v/>
      </c>
      <c r="N42" s="185"/>
      <c r="O42" s="68"/>
      <c r="P42" s="185"/>
      <c r="Q42" s="68"/>
      <c r="R42" s="97"/>
      <c r="S42" s="97" t="str">
        <f t="shared" si="8"/>
        <v/>
      </c>
      <c r="T42" s="21" t="str">
        <f>IF($L42="","",IF($J42="単板",(※編集不可※選択項目!$Q$4*$L42+※編集不可※選択項目!$U$4),(※編集不可※選択項目!$Q$3*$L42+※編集不可※選択項目!$U$3)))</f>
        <v/>
      </c>
      <c r="U42" s="21" t="str">
        <f>IF($L42="","",IF($J42="単板",(※編集不可※選択項目!$Q$5*$L42+※編集不可※選択項目!$U$5),(※編集不可※選択項目!$Q35*$L42+※編集不可※選択項目!$U$6)))</f>
        <v/>
      </c>
      <c r="V42" s="21" t="str">
        <f>IF($L42="","",IF($J42="単板",(※編集不可※選択項目!$Q$7*$L42+※編集不可※選択項目!$U$7),(※編集不可※選択項目!$Q$8*$L42+※編集不可※選択項目!$U$8)))</f>
        <v/>
      </c>
    </row>
    <row r="43" spans="1:22" s="11" customFormat="1" ht="25.2" customHeight="1" x14ac:dyDescent="0.2">
      <c r="A43" s="161">
        <f t="shared" si="2"/>
        <v>31</v>
      </c>
      <c r="B43" s="23" t="str">
        <f t="shared" si="3"/>
        <v/>
      </c>
      <c r="C43" s="61"/>
      <c r="D43" s="23" t="str">
        <f t="shared" si="4"/>
        <v/>
      </c>
      <c r="E43" s="23" t="str">
        <f t="shared" si="5"/>
        <v/>
      </c>
      <c r="F43" s="186" t="str">
        <f t="shared" si="6"/>
        <v/>
      </c>
      <c r="G43" s="61"/>
      <c r="H43" s="61"/>
      <c r="I43" s="184"/>
      <c r="J43" s="23" t="str">
        <f t="shared" si="9"/>
        <v/>
      </c>
      <c r="K43" s="164"/>
      <c r="L43" s="162"/>
      <c r="M43" s="21" t="str">
        <f>_xlfn.IFNA(VLOOKUP(I43&amp;K43,※編集不可※選択項目!$AG$3:$AH$11,2,FALSE),"")</f>
        <v/>
      </c>
      <c r="N43" s="185"/>
      <c r="O43" s="68"/>
      <c r="P43" s="185"/>
      <c r="Q43" s="68"/>
      <c r="R43" s="97"/>
      <c r="S43" s="97" t="str">
        <f t="shared" si="8"/>
        <v/>
      </c>
      <c r="T43" s="21" t="str">
        <f>IF($L43="","",IF($J43="単板",(※編集不可※選択項目!$Q$4*$L43+※編集不可※選択項目!$U$4),(※編集不可※選択項目!$Q$3*$L43+※編集不可※選択項目!$U$3)))</f>
        <v/>
      </c>
      <c r="U43" s="21" t="str">
        <f>IF($L43="","",IF($J43="単板",(※編集不可※選択項目!$Q$5*$L43+※編集不可※選択項目!$U$5),(※編集不可※選択項目!$Q36*$L43+※編集不可※選択項目!$U$6)))</f>
        <v/>
      </c>
      <c r="V43" s="21" t="str">
        <f>IF($L43="","",IF($J43="単板",(※編集不可※選択項目!$Q$7*$L43+※編集不可※選択項目!$U$7),(※編集不可※選択項目!$Q$8*$L43+※編集不可※選択項目!$U$8)))</f>
        <v/>
      </c>
    </row>
    <row r="44" spans="1:22" s="11" customFormat="1" ht="25.2" customHeight="1" x14ac:dyDescent="0.2">
      <c r="A44" s="161">
        <f t="shared" si="2"/>
        <v>32</v>
      </c>
      <c r="B44" s="23" t="str">
        <f t="shared" si="3"/>
        <v/>
      </c>
      <c r="C44" s="61"/>
      <c r="D44" s="23" t="str">
        <f t="shared" si="4"/>
        <v/>
      </c>
      <c r="E44" s="23" t="str">
        <f t="shared" si="5"/>
        <v/>
      </c>
      <c r="F44" s="186" t="str">
        <f t="shared" si="6"/>
        <v/>
      </c>
      <c r="G44" s="61"/>
      <c r="H44" s="61"/>
      <c r="I44" s="184"/>
      <c r="J44" s="23" t="str">
        <f t="shared" si="9"/>
        <v/>
      </c>
      <c r="K44" s="164"/>
      <c r="L44" s="162"/>
      <c r="M44" s="21" t="str">
        <f>_xlfn.IFNA(VLOOKUP(I44&amp;K44,※編集不可※選択項目!$AG$3:$AH$11,2,FALSE),"")</f>
        <v/>
      </c>
      <c r="N44" s="185"/>
      <c r="O44" s="68"/>
      <c r="P44" s="185"/>
      <c r="Q44" s="68"/>
      <c r="R44" s="97"/>
      <c r="S44" s="97" t="str">
        <f t="shared" si="8"/>
        <v/>
      </c>
      <c r="T44" s="21" t="str">
        <f>IF($L44="","",IF($J44="単板",(※編集不可※選択項目!$Q$4*$L44+※編集不可※選択項目!$U$4),(※編集不可※選択項目!$Q$3*$L44+※編集不可※選択項目!$U$3)))</f>
        <v/>
      </c>
      <c r="U44" s="21" t="str">
        <f>IF($L44="","",IF($J44="単板",(※編集不可※選択項目!$Q$5*$L44+※編集不可※選択項目!$U$5),(※編集不可※選択項目!$Q37*$L44+※編集不可※選択項目!$U$6)))</f>
        <v/>
      </c>
      <c r="V44" s="21" t="str">
        <f>IF($L44="","",IF($J44="単板",(※編集不可※選択項目!$Q$7*$L44+※編集不可※選択項目!$U$7),(※編集不可※選択項目!$Q$8*$L44+※編集不可※選択項目!$U$8)))</f>
        <v/>
      </c>
    </row>
    <row r="45" spans="1:22" s="11" customFormat="1" ht="25.2" customHeight="1" x14ac:dyDescent="0.2">
      <c r="A45" s="161">
        <f t="shared" si="2"/>
        <v>33</v>
      </c>
      <c r="B45" s="23" t="str">
        <f t="shared" si="3"/>
        <v/>
      </c>
      <c r="C45" s="61"/>
      <c r="D45" s="23" t="str">
        <f t="shared" si="4"/>
        <v/>
      </c>
      <c r="E45" s="23" t="str">
        <f t="shared" si="5"/>
        <v/>
      </c>
      <c r="F45" s="186" t="str">
        <f t="shared" si="6"/>
        <v/>
      </c>
      <c r="G45" s="61"/>
      <c r="H45" s="61"/>
      <c r="I45" s="184"/>
      <c r="J45" s="23" t="str">
        <f t="shared" si="9"/>
        <v/>
      </c>
      <c r="K45" s="164"/>
      <c r="L45" s="162"/>
      <c r="M45" s="21" t="str">
        <f>_xlfn.IFNA(VLOOKUP(I45&amp;K45,※編集不可※選択項目!$AG$3:$AH$11,2,FALSE),"")</f>
        <v/>
      </c>
      <c r="N45" s="185"/>
      <c r="O45" s="68"/>
      <c r="P45" s="185"/>
      <c r="Q45" s="68"/>
      <c r="R45" s="97"/>
      <c r="S45" s="97" t="str">
        <f t="shared" si="8"/>
        <v/>
      </c>
      <c r="T45" s="21" t="str">
        <f>IF($L45="","",IF($J45="単板",(※編集不可※選択項目!$Q$4*$L45+※編集不可※選択項目!$U$4),(※編集不可※選択項目!$Q$3*$L45+※編集不可※選択項目!$U$3)))</f>
        <v/>
      </c>
      <c r="U45" s="21" t="str">
        <f>IF($L45="","",IF($J45="単板",(※編集不可※選択項目!$Q$5*$L45+※編集不可※選択項目!$U$5),(※編集不可※選択項目!$Q38*$L45+※編集不可※選択項目!$U$6)))</f>
        <v/>
      </c>
      <c r="V45" s="21" t="str">
        <f>IF($L45="","",IF($J45="単板",(※編集不可※選択項目!$Q$7*$L45+※編集不可※選択項目!$U$7),(※編集不可※選択項目!$Q$8*$L45+※編集不可※選択項目!$U$8)))</f>
        <v/>
      </c>
    </row>
    <row r="46" spans="1:22" s="11" customFormat="1" ht="25.2" customHeight="1" x14ac:dyDescent="0.2">
      <c r="A46" s="161">
        <f t="shared" si="2"/>
        <v>34</v>
      </c>
      <c r="B46" s="23" t="str">
        <f t="shared" si="3"/>
        <v/>
      </c>
      <c r="C46" s="61"/>
      <c r="D46" s="23" t="str">
        <f t="shared" si="4"/>
        <v/>
      </c>
      <c r="E46" s="23" t="str">
        <f t="shared" si="5"/>
        <v/>
      </c>
      <c r="F46" s="186" t="str">
        <f t="shared" si="6"/>
        <v/>
      </c>
      <c r="G46" s="61"/>
      <c r="H46" s="61"/>
      <c r="I46" s="184"/>
      <c r="J46" s="23" t="str">
        <f t="shared" si="9"/>
        <v/>
      </c>
      <c r="K46" s="164"/>
      <c r="L46" s="162"/>
      <c r="M46" s="21" t="str">
        <f>_xlfn.IFNA(VLOOKUP(I46&amp;K46,※編集不可※選択項目!$AG$3:$AH$11,2,FALSE),"")</f>
        <v/>
      </c>
      <c r="N46" s="185"/>
      <c r="O46" s="68"/>
      <c r="P46" s="185"/>
      <c r="Q46" s="68"/>
      <c r="R46" s="97"/>
      <c r="S46" s="97" t="str">
        <f t="shared" si="8"/>
        <v/>
      </c>
      <c r="T46" s="21" t="str">
        <f>IF($L46="","",IF($J46="単板",(※編集不可※選択項目!$Q$4*$L46+※編集不可※選択項目!$U$4),(※編集不可※選択項目!$Q$3*$L46+※編集不可※選択項目!$U$3)))</f>
        <v/>
      </c>
      <c r="U46" s="21" t="str">
        <f>IF($L46="","",IF($J46="単板",(※編集不可※選択項目!$Q$5*$L46+※編集不可※選択項目!$U$5),(※編集不可※選択項目!$Q39*$L46+※編集不可※選択項目!$U$6)))</f>
        <v/>
      </c>
      <c r="V46" s="21" t="str">
        <f>IF($L46="","",IF($J46="単板",(※編集不可※選択項目!$Q$7*$L46+※編集不可※選択項目!$U$7),(※編集不可※選択項目!$Q$8*$L46+※編集不可※選択項目!$U$8)))</f>
        <v/>
      </c>
    </row>
    <row r="47" spans="1:22" s="11" customFormat="1" ht="25.2" customHeight="1" x14ac:dyDescent="0.2">
      <c r="A47" s="161">
        <f t="shared" si="2"/>
        <v>35</v>
      </c>
      <c r="B47" s="23" t="str">
        <f t="shared" si="3"/>
        <v/>
      </c>
      <c r="C47" s="61"/>
      <c r="D47" s="23" t="str">
        <f t="shared" si="4"/>
        <v/>
      </c>
      <c r="E47" s="23" t="str">
        <f t="shared" si="5"/>
        <v/>
      </c>
      <c r="F47" s="186" t="str">
        <f t="shared" si="6"/>
        <v/>
      </c>
      <c r="G47" s="61"/>
      <c r="H47" s="61"/>
      <c r="I47" s="184"/>
      <c r="J47" s="23" t="str">
        <f t="shared" si="9"/>
        <v/>
      </c>
      <c r="K47" s="164"/>
      <c r="L47" s="162"/>
      <c r="M47" s="21" t="str">
        <f>_xlfn.IFNA(VLOOKUP(I47&amp;K47,※編集不可※選択項目!$AG$3:$AH$11,2,FALSE),"")</f>
        <v/>
      </c>
      <c r="N47" s="185"/>
      <c r="O47" s="68"/>
      <c r="P47" s="185"/>
      <c r="Q47" s="68"/>
      <c r="R47" s="97"/>
      <c r="S47" s="97" t="str">
        <f t="shared" si="8"/>
        <v/>
      </c>
      <c r="T47" s="21" t="str">
        <f>IF($L47="","",IF($J47="単板",(※編集不可※選択項目!$Q$4*$L47+※編集不可※選択項目!$U$4),(※編集不可※選択項目!$Q$3*$L47+※編集不可※選択項目!$U$3)))</f>
        <v/>
      </c>
      <c r="U47" s="21" t="str">
        <f>IF($L47="","",IF($J47="単板",(※編集不可※選択項目!$Q$5*$L47+※編集不可※選択項目!$U$5),(※編集不可※選択項目!$Q40*$L47+※編集不可※選択項目!$U$6)))</f>
        <v/>
      </c>
      <c r="V47" s="21" t="str">
        <f>IF($L47="","",IF($J47="単板",(※編集不可※選択項目!$Q$7*$L47+※編集不可※選択項目!$U$7),(※編集不可※選択項目!$Q$8*$L47+※編集不可※選択項目!$U$8)))</f>
        <v/>
      </c>
    </row>
    <row r="48" spans="1:22" s="11" customFormat="1" ht="25.2" customHeight="1" x14ac:dyDescent="0.2">
      <c r="A48" s="161">
        <f t="shared" si="2"/>
        <v>36</v>
      </c>
      <c r="B48" s="23" t="str">
        <f t="shared" si="3"/>
        <v/>
      </c>
      <c r="C48" s="61"/>
      <c r="D48" s="23" t="str">
        <f t="shared" si="4"/>
        <v/>
      </c>
      <c r="E48" s="23" t="str">
        <f t="shared" si="5"/>
        <v/>
      </c>
      <c r="F48" s="186" t="str">
        <f t="shared" si="6"/>
        <v/>
      </c>
      <c r="G48" s="61"/>
      <c r="H48" s="61"/>
      <c r="I48" s="184"/>
      <c r="J48" s="23" t="str">
        <f t="shared" si="9"/>
        <v/>
      </c>
      <c r="K48" s="164"/>
      <c r="L48" s="162"/>
      <c r="M48" s="21" t="str">
        <f>_xlfn.IFNA(VLOOKUP(I48&amp;K48,※編集不可※選択項目!$AG$3:$AH$11,2,FALSE),"")</f>
        <v/>
      </c>
      <c r="N48" s="185"/>
      <c r="O48" s="68"/>
      <c r="P48" s="185"/>
      <c r="Q48" s="68"/>
      <c r="R48" s="97"/>
      <c r="S48" s="97" t="str">
        <f t="shared" si="8"/>
        <v/>
      </c>
      <c r="T48" s="21" t="str">
        <f>IF($L48="","",IF($J48="単板",(※編集不可※選択項目!$Q$4*$L48+※編集不可※選択項目!$U$4),(※編集不可※選択項目!$Q$3*$L48+※編集不可※選択項目!$U$3)))</f>
        <v/>
      </c>
      <c r="U48" s="21" t="str">
        <f>IF($L48="","",IF($J48="単板",(※編集不可※選択項目!$Q$5*$L48+※編集不可※選択項目!$U$5),(※編集不可※選択項目!$Q41*$L48+※編集不可※選択項目!$U$6)))</f>
        <v/>
      </c>
      <c r="V48" s="21" t="str">
        <f>IF($L48="","",IF($J48="単板",(※編集不可※選択項目!$Q$7*$L48+※編集不可※選択項目!$U$7),(※編集不可※選択項目!$Q$8*$L48+※編集不可※選択項目!$U$8)))</f>
        <v/>
      </c>
    </row>
    <row r="49" spans="1:22" s="11" customFormat="1" ht="25.2" customHeight="1" x14ac:dyDescent="0.2">
      <c r="A49" s="161">
        <f t="shared" si="2"/>
        <v>37</v>
      </c>
      <c r="B49" s="23" t="str">
        <f t="shared" si="3"/>
        <v/>
      </c>
      <c r="C49" s="61"/>
      <c r="D49" s="23" t="str">
        <f t="shared" si="4"/>
        <v/>
      </c>
      <c r="E49" s="23" t="str">
        <f t="shared" si="5"/>
        <v/>
      </c>
      <c r="F49" s="186" t="str">
        <f t="shared" si="6"/>
        <v/>
      </c>
      <c r="G49" s="61"/>
      <c r="H49" s="61"/>
      <c r="I49" s="184"/>
      <c r="J49" s="23" t="str">
        <f t="shared" si="9"/>
        <v/>
      </c>
      <c r="K49" s="164"/>
      <c r="L49" s="162"/>
      <c r="M49" s="21" t="str">
        <f>_xlfn.IFNA(VLOOKUP(I49&amp;K49,※編集不可※選択項目!$AG$3:$AH$11,2,FALSE),"")</f>
        <v/>
      </c>
      <c r="N49" s="185"/>
      <c r="O49" s="68"/>
      <c r="P49" s="185"/>
      <c r="Q49" s="68"/>
      <c r="R49" s="97"/>
      <c r="S49" s="97" t="str">
        <f t="shared" si="8"/>
        <v/>
      </c>
      <c r="T49" s="21" t="str">
        <f>IF($L49="","",IF($J49="単板",(※編集不可※選択項目!$Q$4*$L49+※編集不可※選択項目!$U$4),(※編集不可※選択項目!$Q$3*$L49+※編集不可※選択項目!$U$3)))</f>
        <v/>
      </c>
      <c r="U49" s="21" t="str">
        <f>IF($L49="","",IF($J49="単板",(※編集不可※選択項目!$Q$5*$L49+※編集不可※選択項目!$U$5),(※編集不可※選択項目!$Q42*$L49+※編集不可※選択項目!$U$6)))</f>
        <v/>
      </c>
      <c r="V49" s="21" t="str">
        <f>IF($L49="","",IF($J49="単板",(※編集不可※選択項目!$Q$7*$L49+※編集不可※選択項目!$U$7),(※編集不可※選択項目!$Q$8*$L49+※編集不可※選択項目!$U$8)))</f>
        <v/>
      </c>
    </row>
    <row r="50" spans="1:22" s="11" customFormat="1" ht="25.2" customHeight="1" x14ac:dyDescent="0.2">
      <c r="A50" s="161">
        <f t="shared" si="2"/>
        <v>38</v>
      </c>
      <c r="B50" s="23" t="str">
        <f t="shared" si="3"/>
        <v/>
      </c>
      <c r="C50" s="61"/>
      <c r="D50" s="23" t="str">
        <f t="shared" si="4"/>
        <v/>
      </c>
      <c r="E50" s="23" t="str">
        <f t="shared" si="5"/>
        <v/>
      </c>
      <c r="F50" s="186" t="str">
        <f t="shared" si="6"/>
        <v/>
      </c>
      <c r="G50" s="61"/>
      <c r="H50" s="61"/>
      <c r="I50" s="184"/>
      <c r="J50" s="23" t="str">
        <f t="shared" si="9"/>
        <v/>
      </c>
      <c r="K50" s="164"/>
      <c r="L50" s="162"/>
      <c r="M50" s="21" t="str">
        <f>_xlfn.IFNA(VLOOKUP(I50&amp;K50,※編集不可※選択項目!$AG$3:$AH$11,2,FALSE),"")</f>
        <v/>
      </c>
      <c r="N50" s="185"/>
      <c r="O50" s="68"/>
      <c r="P50" s="185"/>
      <c r="Q50" s="68"/>
      <c r="R50" s="97"/>
      <c r="S50" s="97" t="str">
        <f t="shared" si="8"/>
        <v/>
      </c>
      <c r="T50" s="21" t="str">
        <f>IF($L50="","",IF($J50="単板",(※編集不可※選択項目!$Q$4*$L50+※編集不可※選択項目!$U$4),(※編集不可※選択項目!$Q$3*$L50+※編集不可※選択項目!$U$3)))</f>
        <v/>
      </c>
      <c r="U50" s="21" t="str">
        <f>IF($L50="","",IF($J50="単板",(※編集不可※選択項目!$Q$5*$L50+※編集不可※選択項目!$U$5),(※編集不可※選択項目!$Q43*$L50+※編集不可※選択項目!$U$6)))</f>
        <v/>
      </c>
      <c r="V50" s="21" t="str">
        <f>IF($L50="","",IF($J50="単板",(※編集不可※選択項目!$Q$7*$L50+※編集不可※選択項目!$U$7),(※編集不可※選択項目!$Q$8*$L50+※編集不可※選択項目!$U$8)))</f>
        <v/>
      </c>
    </row>
    <row r="51" spans="1:22" s="11" customFormat="1" ht="25.2" customHeight="1" x14ac:dyDescent="0.2">
      <c r="A51" s="161">
        <f t="shared" si="2"/>
        <v>39</v>
      </c>
      <c r="B51" s="23" t="str">
        <f t="shared" si="3"/>
        <v/>
      </c>
      <c r="C51" s="61"/>
      <c r="D51" s="23" t="str">
        <f t="shared" si="4"/>
        <v/>
      </c>
      <c r="E51" s="23" t="str">
        <f t="shared" si="5"/>
        <v/>
      </c>
      <c r="F51" s="186" t="str">
        <f t="shared" si="6"/>
        <v/>
      </c>
      <c r="G51" s="61"/>
      <c r="H51" s="61"/>
      <c r="I51" s="184"/>
      <c r="J51" s="23" t="str">
        <f t="shared" si="9"/>
        <v/>
      </c>
      <c r="K51" s="164"/>
      <c r="L51" s="162"/>
      <c r="M51" s="21" t="str">
        <f>_xlfn.IFNA(VLOOKUP(I51&amp;K51,※編集不可※選択項目!$AG$3:$AH$11,2,FALSE),"")</f>
        <v/>
      </c>
      <c r="N51" s="185"/>
      <c r="O51" s="68"/>
      <c r="P51" s="185"/>
      <c r="Q51" s="68"/>
      <c r="R51" s="97"/>
      <c r="S51" s="97" t="str">
        <f t="shared" si="8"/>
        <v/>
      </c>
      <c r="T51" s="21" t="str">
        <f>IF($L51="","",IF($J51="単板",(※編集不可※選択項目!$Q$4*$L51+※編集不可※選択項目!$U$4),(※編集不可※選択項目!$Q$3*$L51+※編集不可※選択項目!$U$3)))</f>
        <v/>
      </c>
      <c r="U51" s="21" t="str">
        <f>IF($L51="","",IF($J51="単板",(※編集不可※選択項目!$Q$5*$L51+※編集不可※選択項目!$U$5),(※編集不可※選択項目!$Q44*$L51+※編集不可※選択項目!$U$6)))</f>
        <v/>
      </c>
      <c r="V51" s="21" t="str">
        <f>IF($L51="","",IF($J51="単板",(※編集不可※選択項目!$Q$7*$L51+※編集不可※選択項目!$U$7),(※編集不可※選択項目!$Q$8*$L51+※編集不可※選択項目!$U$8)))</f>
        <v/>
      </c>
    </row>
    <row r="52" spans="1:22" s="11" customFormat="1" ht="25.2" customHeight="1" x14ac:dyDescent="0.2">
      <c r="A52" s="161">
        <f t="shared" si="2"/>
        <v>40</v>
      </c>
      <c r="B52" s="23" t="str">
        <f t="shared" si="3"/>
        <v/>
      </c>
      <c r="C52" s="61"/>
      <c r="D52" s="23" t="str">
        <f t="shared" si="4"/>
        <v/>
      </c>
      <c r="E52" s="23" t="str">
        <f t="shared" si="5"/>
        <v/>
      </c>
      <c r="F52" s="186" t="str">
        <f t="shared" si="6"/>
        <v/>
      </c>
      <c r="G52" s="61"/>
      <c r="H52" s="61"/>
      <c r="I52" s="184"/>
      <c r="J52" s="23" t="str">
        <f t="shared" si="9"/>
        <v/>
      </c>
      <c r="K52" s="164"/>
      <c r="L52" s="162"/>
      <c r="M52" s="21" t="str">
        <f>_xlfn.IFNA(VLOOKUP(I52&amp;K52,※編集不可※選択項目!$AG$3:$AH$11,2,FALSE),"")</f>
        <v/>
      </c>
      <c r="N52" s="185"/>
      <c r="O52" s="68"/>
      <c r="P52" s="185"/>
      <c r="Q52" s="68"/>
      <c r="R52" s="97"/>
      <c r="S52" s="97" t="str">
        <f t="shared" si="8"/>
        <v/>
      </c>
      <c r="T52" s="21" t="str">
        <f>IF($L52="","",IF($J52="単板",(※編集不可※選択項目!$Q$4*$L52+※編集不可※選択項目!$U$4),(※編集不可※選択項目!$Q$3*$L52+※編集不可※選択項目!$U$3)))</f>
        <v/>
      </c>
      <c r="U52" s="21" t="str">
        <f>IF($L52="","",IF($J52="単板",(※編集不可※選択項目!$Q$5*$L52+※編集不可※選択項目!$U$5),(※編集不可※選択項目!$Q45*$L52+※編集不可※選択項目!$U$6)))</f>
        <v/>
      </c>
      <c r="V52" s="21" t="str">
        <f>IF($L52="","",IF($J52="単板",(※編集不可※選択項目!$Q$7*$L52+※編集不可※選択項目!$U$7),(※編集不可※選択項目!$Q$8*$L52+※編集不可※選択項目!$U$8)))</f>
        <v/>
      </c>
    </row>
    <row r="53" spans="1:22" s="11" customFormat="1" ht="25.2" customHeight="1" x14ac:dyDescent="0.2">
      <c r="A53" s="161">
        <f t="shared" si="2"/>
        <v>41</v>
      </c>
      <c r="B53" s="23" t="str">
        <f t="shared" si="3"/>
        <v/>
      </c>
      <c r="C53" s="61"/>
      <c r="D53" s="23" t="str">
        <f t="shared" si="4"/>
        <v/>
      </c>
      <c r="E53" s="23" t="str">
        <f t="shared" si="5"/>
        <v/>
      </c>
      <c r="F53" s="186" t="str">
        <f t="shared" si="6"/>
        <v/>
      </c>
      <c r="G53" s="61"/>
      <c r="H53" s="61"/>
      <c r="I53" s="184"/>
      <c r="J53" s="23" t="str">
        <f t="shared" si="9"/>
        <v/>
      </c>
      <c r="K53" s="164"/>
      <c r="L53" s="162"/>
      <c r="M53" s="21" t="str">
        <f>_xlfn.IFNA(VLOOKUP(I53&amp;K53,※編集不可※選択項目!$AG$3:$AH$11,2,FALSE),"")</f>
        <v/>
      </c>
      <c r="N53" s="185"/>
      <c r="O53" s="68"/>
      <c r="P53" s="185"/>
      <c r="Q53" s="68"/>
      <c r="R53" s="97"/>
      <c r="S53" s="97" t="str">
        <f t="shared" si="8"/>
        <v/>
      </c>
      <c r="T53" s="21" t="str">
        <f>IF($L53="","",IF($J53="単板",(※編集不可※選択項目!$Q$4*$L53+※編集不可※選択項目!$U$4),(※編集不可※選択項目!$Q$3*$L53+※編集不可※選択項目!$U$3)))</f>
        <v/>
      </c>
      <c r="U53" s="21" t="str">
        <f>IF($L53="","",IF($J53="単板",(※編集不可※選択項目!$Q$5*$L53+※編集不可※選択項目!$U$5),(※編集不可※選択項目!$Q46*$L53+※編集不可※選択項目!$U$6)))</f>
        <v/>
      </c>
      <c r="V53" s="21" t="str">
        <f>IF($L53="","",IF($J53="単板",(※編集不可※選択項目!$Q$7*$L53+※編集不可※選択項目!$U$7),(※編集不可※選択項目!$Q$8*$L53+※編集不可※選択項目!$U$8)))</f>
        <v/>
      </c>
    </row>
    <row r="54" spans="1:22" s="11" customFormat="1" ht="25.2" customHeight="1" x14ac:dyDescent="0.2">
      <c r="A54" s="161">
        <f t="shared" si="2"/>
        <v>42</v>
      </c>
      <c r="B54" s="23" t="str">
        <f t="shared" si="3"/>
        <v/>
      </c>
      <c r="C54" s="61"/>
      <c r="D54" s="23" t="str">
        <f t="shared" si="4"/>
        <v/>
      </c>
      <c r="E54" s="23" t="str">
        <f t="shared" si="5"/>
        <v/>
      </c>
      <c r="F54" s="186" t="str">
        <f t="shared" si="6"/>
        <v/>
      </c>
      <c r="G54" s="61"/>
      <c r="H54" s="61"/>
      <c r="I54" s="184"/>
      <c r="J54" s="23" t="str">
        <f t="shared" si="9"/>
        <v/>
      </c>
      <c r="K54" s="164"/>
      <c r="L54" s="162"/>
      <c r="M54" s="21" t="str">
        <f>_xlfn.IFNA(VLOOKUP(I54&amp;K54,※編集不可※選択項目!$AG$3:$AH$11,2,FALSE),"")</f>
        <v/>
      </c>
      <c r="N54" s="185"/>
      <c r="O54" s="68"/>
      <c r="P54" s="185"/>
      <c r="Q54" s="68"/>
      <c r="R54" s="97"/>
      <c r="S54" s="97" t="str">
        <f t="shared" si="8"/>
        <v/>
      </c>
      <c r="T54" s="21" t="str">
        <f>IF($L54="","",IF($J54="単板",(※編集不可※選択項目!$Q$4*$L54+※編集不可※選択項目!$U$4),(※編集不可※選択項目!$Q$3*$L54+※編集不可※選択項目!$U$3)))</f>
        <v/>
      </c>
      <c r="U54" s="21" t="str">
        <f>IF($L54="","",IF($J54="単板",(※編集不可※選択項目!$Q$5*$L54+※編集不可※選択項目!$U$5),(※編集不可※選択項目!$Q47*$L54+※編集不可※選択項目!$U$6)))</f>
        <v/>
      </c>
      <c r="V54" s="21" t="str">
        <f>IF($L54="","",IF($J54="単板",(※編集不可※選択項目!$Q$7*$L54+※編集不可※選択項目!$U$7),(※編集不可※選択項目!$Q$8*$L54+※編集不可※選択項目!$U$8)))</f>
        <v/>
      </c>
    </row>
    <row r="55" spans="1:22" s="11" customFormat="1" ht="25.2" customHeight="1" x14ac:dyDescent="0.2">
      <c r="A55" s="161">
        <f t="shared" si="2"/>
        <v>43</v>
      </c>
      <c r="B55" s="23" t="str">
        <f t="shared" si="3"/>
        <v/>
      </c>
      <c r="C55" s="61"/>
      <c r="D55" s="23" t="str">
        <f t="shared" si="4"/>
        <v/>
      </c>
      <c r="E55" s="23" t="str">
        <f t="shared" si="5"/>
        <v/>
      </c>
      <c r="F55" s="186" t="str">
        <f t="shared" si="6"/>
        <v/>
      </c>
      <c r="G55" s="61"/>
      <c r="H55" s="61"/>
      <c r="I55" s="184"/>
      <c r="J55" s="23" t="str">
        <f t="shared" si="9"/>
        <v/>
      </c>
      <c r="K55" s="164"/>
      <c r="L55" s="162"/>
      <c r="M55" s="21" t="str">
        <f>_xlfn.IFNA(VLOOKUP(I55&amp;K55,※編集不可※選択項目!$AG$3:$AH$11,2,FALSE),"")</f>
        <v/>
      </c>
      <c r="N55" s="185"/>
      <c r="O55" s="68"/>
      <c r="P55" s="185"/>
      <c r="Q55" s="68"/>
      <c r="R55" s="97"/>
      <c r="S55" s="97" t="str">
        <f t="shared" si="8"/>
        <v/>
      </c>
      <c r="T55" s="21" t="str">
        <f>IF($L55="","",IF($J55="単板",(※編集不可※選択項目!$Q$4*$L55+※編集不可※選択項目!$U$4),(※編集不可※選択項目!$Q$3*$L55+※編集不可※選択項目!$U$3)))</f>
        <v/>
      </c>
      <c r="U55" s="21" t="str">
        <f>IF($L55="","",IF($J55="単板",(※編集不可※選択項目!$Q$5*$L55+※編集不可※選択項目!$U$5),(※編集不可※選択項目!$Q48*$L55+※編集不可※選択項目!$U$6)))</f>
        <v/>
      </c>
      <c r="V55" s="21" t="str">
        <f>IF($L55="","",IF($J55="単板",(※編集不可※選択項目!$Q$7*$L55+※編集不可※選択項目!$U$7),(※編集不可※選択項目!$Q$8*$L55+※編集不可※選択項目!$U$8)))</f>
        <v/>
      </c>
    </row>
    <row r="56" spans="1:22" s="11" customFormat="1" ht="25.2" customHeight="1" x14ac:dyDescent="0.2">
      <c r="A56" s="161">
        <f t="shared" si="2"/>
        <v>44</v>
      </c>
      <c r="B56" s="23" t="str">
        <f t="shared" si="3"/>
        <v/>
      </c>
      <c r="C56" s="61"/>
      <c r="D56" s="23" t="str">
        <f t="shared" si="4"/>
        <v/>
      </c>
      <c r="E56" s="23" t="str">
        <f t="shared" si="5"/>
        <v/>
      </c>
      <c r="F56" s="186" t="str">
        <f t="shared" si="6"/>
        <v/>
      </c>
      <c r="G56" s="61"/>
      <c r="H56" s="61"/>
      <c r="I56" s="184"/>
      <c r="J56" s="23" t="str">
        <f t="shared" si="9"/>
        <v/>
      </c>
      <c r="K56" s="164"/>
      <c r="L56" s="162"/>
      <c r="M56" s="21" t="str">
        <f>_xlfn.IFNA(VLOOKUP(I56&amp;K56,※編集不可※選択項目!$AG$3:$AH$11,2,FALSE),"")</f>
        <v/>
      </c>
      <c r="N56" s="185"/>
      <c r="O56" s="68"/>
      <c r="P56" s="185"/>
      <c r="Q56" s="68"/>
      <c r="R56" s="97"/>
      <c r="S56" s="97" t="str">
        <f t="shared" si="8"/>
        <v/>
      </c>
      <c r="T56" s="21" t="str">
        <f>IF($L56="","",IF($J56="単板",(※編集不可※選択項目!$Q$4*$L56+※編集不可※選択項目!$U$4),(※編集不可※選択項目!$Q$3*$L56+※編集不可※選択項目!$U$3)))</f>
        <v/>
      </c>
      <c r="U56" s="21" t="str">
        <f>IF($L56="","",IF($J56="単板",(※編集不可※選択項目!$Q$5*$L56+※編集不可※選択項目!$U$5),(※編集不可※選択項目!$Q49*$L56+※編集不可※選択項目!$U$6)))</f>
        <v/>
      </c>
      <c r="V56" s="21" t="str">
        <f>IF($L56="","",IF($J56="単板",(※編集不可※選択項目!$Q$7*$L56+※編集不可※選択項目!$U$7),(※編集不可※選択項目!$Q$8*$L56+※編集不可※選択項目!$U$8)))</f>
        <v/>
      </c>
    </row>
    <row r="57" spans="1:22" s="11" customFormat="1" ht="25.2" customHeight="1" x14ac:dyDescent="0.2">
      <c r="A57" s="161">
        <f t="shared" si="2"/>
        <v>45</v>
      </c>
      <c r="B57" s="23" t="str">
        <f t="shared" si="3"/>
        <v/>
      </c>
      <c r="C57" s="61"/>
      <c r="D57" s="23" t="str">
        <f t="shared" si="4"/>
        <v/>
      </c>
      <c r="E57" s="23" t="str">
        <f t="shared" si="5"/>
        <v/>
      </c>
      <c r="F57" s="186" t="str">
        <f t="shared" si="6"/>
        <v/>
      </c>
      <c r="G57" s="61"/>
      <c r="H57" s="61"/>
      <c r="I57" s="184"/>
      <c r="J57" s="23" t="str">
        <f t="shared" si="9"/>
        <v/>
      </c>
      <c r="K57" s="164"/>
      <c r="L57" s="162"/>
      <c r="M57" s="21" t="str">
        <f>_xlfn.IFNA(VLOOKUP(I57&amp;K57,※編集不可※選択項目!$AG$3:$AH$11,2,FALSE),"")</f>
        <v/>
      </c>
      <c r="N57" s="185"/>
      <c r="O57" s="68"/>
      <c r="P57" s="185"/>
      <c r="Q57" s="68"/>
      <c r="R57" s="97"/>
      <c r="S57" s="97" t="str">
        <f t="shared" si="8"/>
        <v/>
      </c>
      <c r="T57" s="21" t="str">
        <f>IF($L57="","",IF($J57="単板",(※編集不可※選択項目!$Q$4*$L57+※編集不可※選択項目!$U$4),(※編集不可※選択項目!$Q$3*$L57+※編集不可※選択項目!$U$3)))</f>
        <v/>
      </c>
      <c r="U57" s="21" t="str">
        <f>IF($L57="","",IF($J57="単板",(※編集不可※選択項目!$Q$5*$L57+※編集不可※選択項目!$U$5),(※編集不可※選択項目!$Q50*$L57+※編集不可※選択項目!$U$6)))</f>
        <v/>
      </c>
      <c r="V57" s="21" t="str">
        <f>IF($L57="","",IF($J57="単板",(※編集不可※選択項目!$Q$7*$L57+※編集不可※選択項目!$U$7),(※編集不可※選択項目!$Q$8*$L57+※編集不可※選択項目!$U$8)))</f>
        <v/>
      </c>
    </row>
    <row r="58" spans="1:22" s="11" customFormat="1" ht="25.2" customHeight="1" x14ac:dyDescent="0.2">
      <c r="A58" s="161">
        <f t="shared" si="2"/>
        <v>46</v>
      </c>
      <c r="B58" s="23" t="str">
        <f t="shared" si="3"/>
        <v/>
      </c>
      <c r="C58" s="61"/>
      <c r="D58" s="23" t="str">
        <f t="shared" si="4"/>
        <v/>
      </c>
      <c r="E58" s="23" t="str">
        <f t="shared" si="5"/>
        <v/>
      </c>
      <c r="F58" s="186" t="str">
        <f t="shared" si="6"/>
        <v/>
      </c>
      <c r="G58" s="61"/>
      <c r="H58" s="61"/>
      <c r="I58" s="184"/>
      <c r="J58" s="23" t="str">
        <f t="shared" si="9"/>
        <v/>
      </c>
      <c r="K58" s="164"/>
      <c r="L58" s="162"/>
      <c r="M58" s="21" t="str">
        <f>_xlfn.IFNA(VLOOKUP(I58&amp;K58,※編集不可※選択項目!$AG$3:$AH$11,2,FALSE),"")</f>
        <v/>
      </c>
      <c r="N58" s="185"/>
      <c r="O58" s="68"/>
      <c r="P58" s="185"/>
      <c r="Q58" s="68"/>
      <c r="R58" s="97"/>
      <c r="S58" s="97" t="str">
        <f t="shared" si="8"/>
        <v/>
      </c>
      <c r="T58" s="21" t="str">
        <f>IF($L58="","",IF($J58="単板",(※編集不可※選択項目!$Q$4*$L58+※編集不可※選択項目!$U$4),(※編集不可※選択項目!$Q$3*$L58+※編集不可※選択項目!$U$3)))</f>
        <v/>
      </c>
      <c r="U58" s="21" t="str">
        <f>IF($L58="","",IF($J58="単板",(※編集不可※選択項目!$Q$5*$L58+※編集不可※選択項目!$U$5),(※編集不可※選択項目!$Q51*$L58+※編集不可※選択項目!$U$6)))</f>
        <v/>
      </c>
      <c r="V58" s="21" t="str">
        <f>IF($L58="","",IF($J58="単板",(※編集不可※選択項目!$Q$7*$L58+※編集不可※選択項目!$U$7),(※編集不可※選択項目!$Q$8*$L58+※編集不可※選択項目!$U$8)))</f>
        <v/>
      </c>
    </row>
    <row r="59" spans="1:22" s="11" customFormat="1" ht="25.2" customHeight="1" x14ac:dyDescent="0.2">
      <c r="A59" s="161">
        <f t="shared" si="2"/>
        <v>47</v>
      </c>
      <c r="B59" s="23" t="str">
        <f t="shared" si="3"/>
        <v/>
      </c>
      <c r="C59" s="61"/>
      <c r="D59" s="23" t="str">
        <f t="shared" si="4"/>
        <v/>
      </c>
      <c r="E59" s="23" t="str">
        <f t="shared" si="5"/>
        <v/>
      </c>
      <c r="F59" s="186" t="str">
        <f t="shared" si="6"/>
        <v/>
      </c>
      <c r="G59" s="61"/>
      <c r="H59" s="61"/>
      <c r="I59" s="184"/>
      <c r="J59" s="23" t="str">
        <f t="shared" si="9"/>
        <v/>
      </c>
      <c r="K59" s="164"/>
      <c r="L59" s="162"/>
      <c r="M59" s="21" t="str">
        <f>_xlfn.IFNA(VLOOKUP(I59&amp;K59,※編集不可※選択項目!$AG$3:$AH$11,2,FALSE),"")</f>
        <v/>
      </c>
      <c r="N59" s="185"/>
      <c r="O59" s="68"/>
      <c r="P59" s="185"/>
      <c r="Q59" s="68"/>
      <c r="R59" s="97"/>
      <c r="S59" s="97" t="str">
        <f t="shared" si="8"/>
        <v/>
      </c>
      <c r="T59" s="21" t="str">
        <f>IF($L59="","",IF($J59="単板",(※編集不可※選択項目!$Q$4*$L59+※編集不可※選択項目!$U$4),(※編集不可※選択項目!$Q$3*$L59+※編集不可※選択項目!$U$3)))</f>
        <v/>
      </c>
      <c r="U59" s="21" t="str">
        <f>IF($L59="","",IF($J59="単板",(※編集不可※選択項目!$Q$5*$L59+※編集不可※選択項目!$U$5),(※編集不可※選択項目!$Q52*$L59+※編集不可※選択項目!$U$6)))</f>
        <v/>
      </c>
      <c r="V59" s="21" t="str">
        <f>IF($L59="","",IF($J59="単板",(※編集不可※選択項目!$Q$7*$L59+※編集不可※選択項目!$U$7),(※編集不可※選択項目!$Q$8*$L59+※編集不可※選択項目!$U$8)))</f>
        <v/>
      </c>
    </row>
  </sheetData>
  <sheetProtection algorithmName="SHA-512" hashValue="ij2n8LAwzrO/1oqgyipKPPVyuDYvJO2qL8YKTviZcO4uM/a3NIshrNiszg5io2OK+mhHEw/ktYi+JP/zPnvKrg==" saltValue="zmQFj8SbwDXEIbpkAURAaQ==" spinCount="100000" sheet="1" objects="1" scenarios="1" selectLockedCells="1" selectUnlockedCells="1"/>
  <dataConsolidate link="1"/>
  <mergeCells count="6">
    <mergeCell ref="A10:A11"/>
    <mergeCell ref="A4:E5"/>
    <mergeCell ref="C2:D2"/>
    <mergeCell ref="C3:D3"/>
    <mergeCell ref="F2:G2"/>
    <mergeCell ref="F3:G3"/>
  </mergeCells>
  <phoneticPr fontId="10"/>
  <conditionalFormatting sqref="F2 C2:C3">
    <cfRule type="expression" dxfId="66" priority="82">
      <formula>AND($F$3&gt;0,C2="")</formula>
    </cfRule>
  </conditionalFormatting>
  <conditionalFormatting sqref="G13:G59">
    <cfRule type="duplicateValues" dxfId="65" priority="427"/>
    <cfRule type="expression" dxfId="64" priority="428">
      <formula>AND($B13&lt;&gt;"",$G13="")</formula>
    </cfRule>
  </conditionalFormatting>
  <conditionalFormatting sqref="H13:H14">
    <cfRule type="duplicateValues" dxfId="63" priority="19"/>
  </conditionalFormatting>
  <conditionalFormatting sqref="H13:H59">
    <cfRule type="expression" dxfId="62" priority="20">
      <formula>AND($B13&lt;&gt;"",$H13="")</formula>
    </cfRule>
  </conditionalFormatting>
  <conditionalFormatting sqref="H14:H59">
    <cfRule type="duplicateValues" dxfId="61" priority="32"/>
  </conditionalFormatting>
  <conditionalFormatting sqref="I2">
    <cfRule type="expression" dxfId="60" priority="49">
      <formula>AND($H$3&gt;0,I2="")</formula>
    </cfRule>
  </conditionalFormatting>
  <conditionalFormatting sqref="I13:I59">
    <cfRule type="expression" dxfId="59" priority="430">
      <formula>AND($B13&lt;&gt;"",$I13="")</formula>
    </cfRule>
  </conditionalFormatting>
  <conditionalFormatting sqref="K13:K59">
    <cfRule type="expression" dxfId="57" priority="1">
      <formula>AND(COUNTIF(I13,"*Low*")=0,I13&lt;&gt;"")</formula>
    </cfRule>
    <cfRule type="expression" dxfId="56" priority="2">
      <formula>AND($B13&lt;&gt;"",$K13="")</formula>
    </cfRule>
  </conditionalFormatting>
  <conditionalFormatting sqref="L13:L59 N27:N28">
    <cfRule type="expression" dxfId="55" priority="23">
      <formula>$C13&lt;&gt;"ガラス"</formula>
    </cfRule>
  </conditionalFormatting>
  <conditionalFormatting sqref="L13:L59 N26:O27 N28:P59">
    <cfRule type="expression" dxfId="54" priority="14">
      <formula>$C13=""</formula>
    </cfRule>
  </conditionalFormatting>
  <conditionalFormatting sqref="L13:L59">
    <cfRule type="cellIs" dxfId="53" priority="433" operator="greaterThanOrEqual">
      <formula>1.95</formula>
    </cfRule>
    <cfRule type="expression" dxfId="52" priority="434">
      <formula>AND($B13&lt;&gt;"",$L13="")</formula>
    </cfRule>
  </conditionalFormatting>
  <conditionalFormatting sqref="M13:M59">
    <cfRule type="expression" dxfId="51" priority="11">
      <formula>$C13&lt;&gt;"ガラス"</formula>
    </cfRule>
  </conditionalFormatting>
  <conditionalFormatting sqref="N13:N22">
    <cfRule type="cellIs" dxfId="50" priority="7" operator="greaterThanOrEqual">
      <formula>1.95</formula>
    </cfRule>
    <cfRule type="expression" dxfId="49" priority="8">
      <formula>AND($B13&lt;&gt;"",$N13="")</formula>
    </cfRule>
  </conditionalFormatting>
  <conditionalFormatting sqref="N23:N59">
    <cfRule type="cellIs" dxfId="48" priority="436" operator="greaterThan">
      <formula>3.55</formula>
    </cfRule>
    <cfRule type="expression" dxfId="47" priority="437">
      <formula>AND($B23&lt;&gt;"",$N23="")</formula>
    </cfRule>
  </conditionalFormatting>
  <conditionalFormatting sqref="N26:O27 N28:P59">
    <cfRule type="expression" dxfId="46" priority="24">
      <formula>$C26&lt;&gt;"内窓"</formula>
    </cfRule>
  </conditionalFormatting>
  <conditionalFormatting sqref="N13:P25">
    <cfRule type="expression" dxfId="45" priority="5">
      <formula>$C13=""</formula>
    </cfRule>
    <cfRule type="expression" dxfId="44" priority="6">
      <formula>$C13&lt;&gt;"内窓"</formula>
    </cfRule>
  </conditionalFormatting>
  <conditionalFormatting sqref="O13:O59">
    <cfRule type="expression" dxfId="43" priority="407">
      <formula>AND($B13&lt;&gt;"",$O13="")</formula>
    </cfRule>
  </conditionalFormatting>
  <conditionalFormatting sqref="P26">
    <cfRule type="expression" dxfId="42" priority="9">
      <formula>$C26=""</formula>
    </cfRule>
    <cfRule type="expression" dxfId="41" priority="10">
      <formula>$C26&lt;&gt;"内窓"</formula>
    </cfRule>
  </conditionalFormatting>
  <conditionalFormatting sqref="P28:P59 P13:P26">
    <cfRule type="expression" dxfId="40" priority="439">
      <formula>AND($B13&lt;&gt;"",$P13="")</formula>
    </cfRule>
  </conditionalFormatting>
  <conditionalFormatting sqref="Q13:Q59">
    <cfRule type="expression" dxfId="39" priority="412">
      <formula>COUNTIF($H13,"*■*")=0</formula>
    </cfRule>
    <cfRule type="expression" dxfId="38" priority="413">
      <formula>AND($H13="■",$Q13="")</formula>
    </cfRule>
  </conditionalFormatting>
  <conditionalFormatting sqref="S13:S59">
    <cfRule type="expression" dxfId="37" priority="18">
      <formula>COUNTIF($H13,"*■*")=0</formula>
    </cfRule>
  </conditionalFormatting>
  <dataValidations count="16">
    <dataValidation imeMode="fullKatakana" operator="lessThanOrEqual" allowBlank="1" showInputMessage="1" showErrorMessage="1" sqref="E2:E3" xr:uid="{5EFEFCB6-A088-4E45-9667-83CB142EEFD6}"/>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4 J4" xr:uid="{48999032-0CF4-4CEF-A570-4C0475DA6A4E}"/>
    <dataValidation imeMode="halfAlpha" allowBlank="1" showInputMessage="1" showErrorMessage="1" sqref="T13:V59 L12 N12:S12" xr:uid="{312AEE2E-94AC-4F8E-9325-98B1C6BA3771}"/>
    <dataValidation type="textLength" imeMode="fullKatakana" operator="lessThanOrEqual" allowBlank="1" showErrorMessage="1" error="全角カタカナで入力してください。_x000a_法人格は不要です。" prompt="全角カタカナで入力してください。_x000a_法人格は不要です。" sqref="F2:F3 I2:I3" xr:uid="{B748D3FA-9DFD-4402-A8C6-7E47C162CD50}">
      <formula1>40</formula1>
    </dataValidation>
    <dataValidation type="textLength" operator="lessThanOrEqual" allowBlank="1" showErrorMessage="1" error="40字以内で入力してください。" prompt="40字以内で入力してください。" sqref="C2:C3" xr:uid="{F240B5FD-085C-4E90-8651-83F1593DA551}">
      <formula1>40</formula1>
    </dataValidation>
    <dataValidation type="textLength" operator="lessThanOrEqual" allowBlank="1" showInputMessage="1" showErrorMessage="1" sqref="J13:J59 D13:F59" xr:uid="{1CA9791C-36EB-4735-8B38-C8D5C113F57D}">
      <formula1>40</formula1>
    </dataValidation>
    <dataValidation type="custom" operator="greaterThanOrEqual" allowBlank="1" showInputMessage="1" showErrorMessage="1" error="小数点第一位までの数値を入力してください。" sqref="L13:L59" xr:uid="{E6CCA382-0403-4C03-9631-1C90D12666CF}">
      <formula1>$L13*10=INT($L13*10)</formula1>
    </dataValidation>
    <dataValidation type="textLength" imeMode="halfAlpha" operator="lessThanOrEqual" allowBlank="1" showInputMessage="1" showErrorMessage="1" error="200文字以内で入力してください。" sqref="Q13:Q59" xr:uid="{69A81FF2-6D84-4DB3-AA05-E85414931841}">
      <formula1>200</formula1>
    </dataValidation>
    <dataValidation type="textLength" operator="lessThanOrEqual" allowBlank="1" showInputMessage="1" showErrorMessage="1" error="40文字以内で入力してください。" sqref="R13:R59 H13:H59" xr:uid="{839E7460-0047-4E69-A949-A51D5E89C9A0}">
      <formula1>40</formula1>
    </dataValidation>
    <dataValidation type="decimal" imeMode="halfAlpha" allowBlank="1" showInputMessage="1" showErrorMessage="1" errorTitle="エラー" error="正しい数値を入力してください" prompt="入力誤りにご注意ください" sqref="O13:O59" xr:uid="{EF155399-5E49-4DEE-83DC-226A8A02C750}">
      <formula1>0.01</formula1>
      <formula2>100</formula2>
    </dataValidation>
    <dataValidation type="textLength" operator="lessThanOrEqual" allowBlank="1" showInputMessage="1" showErrorMessage="1" error="40文字以内で入力してください。" sqref="G13:G59" xr:uid="{A426370D-5300-4174-9FD9-A75141F34FD1}">
      <formula1>33</formula1>
    </dataValidation>
    <dataValidation type="list" allowBlank="1" showInputMessage="1" showErrorMessage="1" sqref="B8:V8" xr:uid="{7D668FCC-573A-438A-A1FE-E3360E17362D}">
      <formula1>"公表,非公表"</formula1>
    </dataValidation>
    <dataValidation type="list" allowBlank="1" showInputMessage="1" showErrorMessage="1" sqref="B9:V9" xr:uid="{524D9CAD-1599-4802-88DD-7C177D8B3BEA}">
      <formula1>"必須,任意,自動反映,必須（条件付き）"</formula1>
    </dataValidation>
    <dataValidation allowBlank="1" showInputMessage="1" sqref="M13" xr:uid="{55891CE6-7D14-47AA-A4F2-73066BB63591}"/>
    <dataValidation type="custom" imeMode="halfAlpha" allowBlank="1" showInputMessage="1" showErrorMessage="1" sqref="N13:N59" xr:uid="{987BC7A3-A12D-4E6F-B2D4-9F77D59F9B03}">
      <formula1>$N13*10=INT($N13*10)</formula1>
    </dataValidation>
    <dataValidation type="custom" allowBlank="1" showInputMessage="1" showErrorMessage="1" error="小数点第二位までの数値を入力してください。" prompt="入力誤りにご注意ください" sqref="N13:N59" xr:uid="{97CBB6DC-E9A3-4C0F-B17C-A8C7BE86CA05}">
      <formula1>$N13*100=INT($N13*100)</formula1>
    </dataValidation>
  </dataValidations>
  <pageMargins left="0.23622047244094491" right="0.23622047244094491" top="0.74803149606299213" bottom="0.74803149606299213" header="0.31496062992125984" footer="0.31496062992125984"/>
  <pageSetup paperSize="8" scale="58" fitToHeight="0" orientation="landscape" r:id="rId1"/>
  <headerFooter>
    <oddHeader>&amp;R&amp;"-,太字"&amp;24&amp;F</oddHeader>
  </headerFooter>
  <rowBreaks count="1" manualBreakCount="1">
    <brk id="49" max="10" man="1"/>
  </rowBreaks>
  <drawing r:id="rId2"/>
  <extLst>
    <ext xmlns:x14="http://schemas.microsoft.com/office/spreadsheetml/2009/9/main" uri="{78C0D931-6437-407d-A8EE-F0AAD7539E65}">
      <x14:conditionalFormattings>
        <x14:conditionalFormatting xmlns:xm="http://schemas.microsoft.com/office/excel/2006/main">
          <x14:cfRule type="expression" priority="379" id="{3376BD71-FDAD-47B5-9BBC-12EDC10253D7}">
            <xm:f>IF(※編集不可※選択項目!$AC1007="FALSE",TRUE,FALSE)</xm:f>
            <x14:dxf>
              <font>
                <color auto="1"/>
              </font>
              <fill>
                <patternFill patternType="solid">
                  <fgColor rgb="FFFF0000"/>
                  <bgColor rgb="FFFF0000"/>
                </patternFill>
              </fill>
            </x14:dxf>
          </x14:cfRule>
          <xm:sqref>J60:J100156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627436B2-F3CD-4E5B-A4E3-B3D9154EF782}">
          <x14:formula1>
            <xm:f>※編集不可※選択項目!$F$3:$F$8</xm:f>
          </x14:formula1>
          <xm:sqref>I13:I59</xm:sqref>
        </x14:dataValidation>
        <x14:dataValidation type="list" allowBlank="1" showInputMessage="1" showErrorMessage="1" xr:uid="{17662DCE-6F53-4C82-85F9-F91121D1657B}">
          <x14:formula1>
            <xm:f>※編集不可※選択項目!$B$3:$B$4</xm:f>
          </x14:formula1>
          <xm:sqref>C13:C59</xm:sqref>
        </x14:dataValidation>
        <x14:dataValidation type="list" allowBlank="1" showInputMessage="1" showErrorMessage="1" error="プルダウンから選択してください。" xr:uid="{C68F220C-0AF3-4038-B356-2D25BE3FD215}">
          <x14:formula1>
            <xm:f>※編集不可※選択項目!$E$3:$E$7</xm:f>
          </x14:formula1>
          <xm:sqref>P28:P59 P13:P26</xm:sqref>
        </x14:dataValidation>
        <x14:dataValidation type="list" allowBlank="1" showInputMessage="1" showErrorMessage="1" xr:uid="{2D9F3B70-55FF-4D49-8FD9-12C58FD1A988}">
          <x14:formula1>
            <xm:f>IF(COUNTIF($I13,"*Low*")=1,※編集不可※選択項目!$H$3:$H$4,※編集不可※選択項目!$H$6)</xm:f>
          </x14:formula1>
          <xm:sqref>K13:K59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1273-7200-43CE-86A8-A035B5A88A09}">
  <sheetPr codeName="Sheet1">
    <tabColor theme="0" tint="-0.499984740745262"/>
    <pageSetUpPr fitToPage="1"/>
  </sheetPr>
  <dimension ref="A1:AX59"/>
  <sheetViews>
    <sheetView view="pageBreakPreview" topLeftCell="Q9" zoomScale="55" zoomScaleNormal="55" zoomScaleSheetLayoutView="55" workbookViewId="0">
      <selection activeCell="AB12" sqref="AB12"/>
    </sheetView>
  </sheetViews>
  <sheetFormatPr defaultColWidth="9" defaultRowHeight="16.2" outlineLevelCol="1" x14ac:dyDescent="0.2"/>
  <cols>
    <col min="1" max="1" width="11.69921875" style="12" bestFit="1" customWidth="1"/>
    <col min="2" max="7" width="34.19921875" style="1" customWidth="1"/>
    <col min="8" max="8" width="24.5" style="1" bestFit="1" customWidth="1"/>
    <col min="9" max="9" width="19.69921875" style="1" customWidth="1"/>
    <col min="10" max="10" width="37.5" style="1" customWidth="1"/>
    <col min="11" max="11" width="23.19921875" style="1" customWidth="1"/>
    <col min="12" max="12" width="27.19921875" style="1" hidden="1" customWidth="1"/>
    <col min="13" max="13" width="17.296875" style="1" customWidth="1"/>
    <col min="14" max="18" width="28.59765625" style="1" customWidth="1"/>
    <col min="19" max="19" width="50.09765625" style="2" customWidth="1"/>
    <col min="20" max="20" width="26.19921875" style="3" customWidth="1"/>
    <col min="21" max="21" width="26.59765625" style="2" customWidth="1"/>
    <col min="22" max="22" width="30.09765625" style="3" customWidth="1"/>
    <col min="23" max="23" width="26.59765625" style="1" customWidth="1"/>
    <col min="24" max="24" width="32.09765625" style="1" customWidth="1"/>
    <col min="25" max="25" width="20" style="1" customWidth="1"/>
    <col min="26" max="26" width="28.5" style="1" customWidth="1"/>
    <col min="27" max="27" width="70.59765625" style="1" customWidth="1"/>
    <col min="28" max="28" width="35.59765625" style="1" customWidth="1"/>
    <col min="29" max="29" width="11.19921875" style="1" hidden="1" customWidth="1" outlineLevel="1"/>
    <col min="30" max="30" width="23.69921875" style="1" hidden="1" customWidth="1" outlineLevel="1"/>
    <col min="31" max="32" width="9" style="1" hidden="1" customWidth="1" outlineLevel="1"/>
    <col min="33" max="33" width="23.69921875" style="1" hidden="1" customWidth="1" outlineLevel="1"/>
    <col min="34" max="40" width="26.69921875" style="1" hidden="1" customWidth="1" outlineLevel="1"/>
    <col min="41" max="41" width="10.19921875" style="1" hidden="1" customWidth="1" outlineLevel="1"/>
    <col min="42" max="46" width="9" style="1" hidden="1" customWidth="1" outlineLevel="1"/>
    <col min="47" max="47" width="17.59765625" style="1" hidden="1" customWidth="1" outlineLevel="1"/>
    <col min="48" max="49" width="9" style="1" hidden="1" customWidth="1" outlineLevel="1"/>
    <col min="50" max="50" width="9" style="1" collapsed="1"/>
    <col min="51" max="16384" width="9" style="1"/>
  </cols>
  <sheetData>
    <row r="1" spans="1:49" s="4" customFormat="1" ht="40.200000000000003" customHeight="1" thickBot="1" x14ac:dyDescent="0.25">
      <c r="A1" s="233" t="s">
        <v>90</v>
      </c>
      <c r="B1" s="234"/>
      <c r="C1" s="234"/>
      <c r="D1" s="234"/>
      <c r="E1" s="234"/>
      <c r="F1" s="234"/>
      <c r="G1" s="235"/>
      <c r="H1" s="32"/>
      <c r="J1" s="236" t="s">
        <v>22</v>
      </c>
      <c r="K1" s="237"/>
      <c r="L1" s="237"/>
      <c r="M1" s="237"/>
      <c r="N1" s="238"/>
      <c r="R1" s="5"/>
      <c r="U1" s="33"/>
      <c r="Y1" s="1"/>
      <c r="Z1" s="1"/>
      <c r="AB1" s="1"/>
    </row>
    <row r="2" spans="1:49" s="4" customFormat="1" ht="120.75" customHeight="1" x14ac:dyDescent="0.2">
      <c r="A2" s="239" t="s">
        <v>18</v>
      </c>
      <c r="B2" s="240"/>
      <c r="C2" s="241" t="s">
        <v>86</v>
      </c>
      <c r="D2" s="242"/>
      <c r="E2" s="65" t="s">
        <v>19</v>
      </c>
      <c r="F2" s="243" t="s">
        <v>81</v>
      </c>
      <c r="G2" s="244"/>
      <c r="H2" s="32"/>
      <c r="J2" s="34" t="s">
        <v>23</v>
      </c>
      <c r="K2" s="245" t="s">
        <v>75</v>
      </c>
      <c r="L2" s="246"/>
      <c r="M2" s="246"/>
      <c r="N2" s="247"/>
      <c r="R2" s="7"/>
      <c r="S2" s="8"/>
      <c r="T2" s="7"/>
      <c r="U2" s="8"/>
      <c r="V2" s="35"/>
      <c r="W2" s="36"/>
      <c r="X2" s="36"/>
      <c r="Y2" s="1"/>
      <c r="Z2" s="1"/>
      <c r="AB2" s="1"/>
    </row>
    <row r="3" spans="1:49" s="4" customFormat="1" ht="120.75" customHeight="1" x14ac:dyDescent="0.2">
      <c r="A3" s="222" t="s">
        <v>99</v>
      </c>
      <c r="B3" s="222"/>
      <c r="C3" s="222"/>
      <c r="D3" s="222"/>
      <c r="E3" s="222"/>
      <c r="F3" s="37" t="s">
        <v>20</v>
      </c>
      <c r="G3" s="77" t="s">
        <v>97</v>
      </c>
      <c r="H3" s="32"/>
      <c r="J3" s="38" t="s">
        <v>24</v>
      </c>
      <c r="K3" s="223" t="s">
        <v>114</v>
      </c>
      <c r="L3" s="224"/>
      <c r="M3" s="224"/>
      <c r="N3" s="225"/>
      <c r="R3" s="7"/>
      <c r="S3" s="8"/>
      <c r="T3" s="7"/>
      <c r="U3" s="35"/>
      <c r="V3" s="39"/>
      <c r="Y3" s="1"/>
      <c r="Z3" s="1"/>
      <c r="AB3" s="1"/>
    </row>
    <row r="4" spans="1:49" s="4" customFormat="1" ht="120.75" customHeight="1" thickBot="1" x14ac:dyDescent="0.25">
      <c r="A4" s="222"/>
      <c r="B4" s="222"/>
      <c r="C4" s="222"/>
      <c r="D4" s="222"/>
      <c r="E4" s="222"/>
      <c r="F4" s="40" t="s">
        <v>21</v>
      </c>
      <c r="G4" s="40">
        <f>COUNTIF($B$12:$B$56,"高効率空調")</f>
        <v>7</v>
      </c>
      <c r="H4" s="32"/>
      <c r="J4" s="41" t="s">
        <v>37</v>
      </c>
      <c r="K4" s="226" t="s">
        <v>25</v>
      </c>
      <c r="L4" s="227"/>
      <c r="M4" s="227"/>
      <c r="N4" s="228"/>
      <c r="O4" s="42"/>
      <c r="P4" s="42"/>
      <c r="Q4" s="43"/>
      <c r="R4" s="44"/>
      <c r="S4" s="45"/>
      <c r="T4" s="44"/>
      <c r="U4" s="45"/>
      <c r="V4" s="43"/>
      <c r="W4" s="43"/>
      <c r="X4" s="43"/>
      <c r="Y4" s="1"/>
      <c r="Z4" s="1"/>
      <c r="AB4" s="1"/>
    </row>
    <row r="5" spans="1:49" s="4" customFormat="1" ht="30" customHeight="1" thickBot="1" x14ac:dyDescent="0.25">
      <c r="A5" s="35"/>
      <c r="B5" s="6"/>
      <c r="C5" s="46"/>
      <c r="D5" s="47"/>
      <c r="E5" s="46"/>
      <c r="F5" s="46"/>
      <c r="G5" s="47"/>
      <c r="H5" s="46"/>
      <c r="I5" s="48"/>
      <c r="J5" s="46"/>
      <c r="K5" s="46"/>
      <c r="L5" s="47"/>
      <c r="M5" s="47"/>
      <c r="N5" s="47"/>
      <c r="O5" s="47"/>
      <c r="P5" s="46"/>
      <c r="Q5" s="46"/>
      <c r="R5" s="49"/>
      <c r="S5" s="50"/>
      <c r="T5" s="49"/>
      <c r="U5" s="50"/>
      <c r="V5" s="51"/>
      <c r="W5" s="51"/>
      <c r="X5" s="51"/>
      <c r="Y5" s="12"/>
      <c r="Z5" s="12"/>
      <c r="AA5" s="47"/>
      <c r="AB5" s="12"/>
      <c r="AC5" s="4" t="str">
        <f>IF(COUNTIF($AC$12:$AC$56,"✓")=0,"",COUNTIF($AC$12:$AC$56,"✓"))</f>
        <v/>
      </c>
      <c r="AD5" s="4" t="str">
        <f>IF(COUNTIF($AC$12:$AC$56,"✓")=0,"",COUNTIF($AC$12:$AC$56,"✓"))</f>
        <v/>
      </c>
      <c r="AE5" s="6"/>
      <c r="AI5" s="64" t="s">
        <v>84</v>
      </c>
    </row>
    <row r="6" spans="1:49" s="4" customFormat="1" ht="40.200000000000003" customHeight="1" x14ac:dyDescent="0.2">
      <c r="A6" s="52" t="s">
        <v>1</v>
      </c>
      <c r="B6" s="53">
        <f>COLUMN()-1</f>
        <v>1</v>
      </c>
      <c r="C6" s="54">
        <f t="shared" ref="C6:K6" si="0">COLUMN()-1</f>
        <v>2</v>
      </c>
      <c r="D6" s="54">
        <f t="shared" si="0"/>
        <v>3</v>
      </c>
      <c r="E6" s="55">
        <f t="shared" si="0"/>
        <v>4</v>
      </c>
      <c r="F6" s="54">
        <f t="shared" si="0"/>
        <v>5</v>
      </c>
      <c r="G6" s="55">
        <f t="shared" si="0"/>
        <v>6</v>
      </c>
      <c r="H6" s="55">
        <f t="shared" si="0"/>
        <v>7</v>
      </c>
      <c r="I6" s="55">
        <f t="shared" si="0"/>
        <v>8</v>
      </c>
      <c r="J6" s="54">
        <f t="shared" si="0"/>
        <v>9</v>
      </c>
      <c r="K6" s="54">
        <f t="shared" si="0"/>
        <v>10</v>
      </c>
      <c r="L6" s="55">
        <v>11</v>
      </c>
      <c r="M6" s="55">
        <f>COLUMN()-2</f>
        <v>11</v>
      </c>
      <c r="N6" s="55">
        <f t="shared" ref="N6:AB6" si="1">COLUMN()-2</f>
        <v>12</v>
      </c>
      <c r="O6" s="55">
        <f t="shared" si="1"/>
        <v>13</v>
      </c>
      <c r="P6" s="55">
        <f t="shared" si="1"/>
        <v>14</v>
      </c>
      <c r="Q6" s="55">
        <f t="shared" si="1"/>
        <v>15</v>
      </c>
      <c r="R6" s="55">
        <f t="shared" si="1"/>
        <v>16</v>
      </c>
      <c r="S6" s="55">
        <f t="shared" si="1"/>
        <v>17</v>
      </c>
      <c r="T6" s="55">
        <f t="shared" si="1"/>
        <v>18</v>
      </c>
      <c r="U6" s="54">
        <f t="shared" si="1"/>
        <v>19</v>
      </c>
      <c r="V6" s="55">
        <f t="shared" si="1"/>
        <v>20</v>
      </c>
      <c r="W6" s="55">
        <f t="shared" si="1"/>
        <v>21</v>
      </c>
      <c r="X6" s="55">
        <f t="shared" si="1"/>
        <v>22</v>
      </c>
      <c r="Y6" s="55">
        <f t="shared" si="1"/>
        <v>23</v>
      </c>
      <c r="Z6" s="24">
        <f t="shared" si="1"/>
        <v>24</v>
      </c>
      <c r="AA6" s="55">
        <f t="shared" si="1"/>
        <v>25</v>
      </c>
      <c r="AB6" s="24">
        <f t="shared" si="1"/>
        <v>26</v>
      </c>
      <c r="AC6" s="83"/>
      <c r="AD6" s="46"/>
      <c r="AP6" s="6"/>
      <c r="AQ6" s="6"/>
    </row>
    <row r="7" spans="1:49" s="4" customFormat="1" ht="40.200000000000003" customHeight="1" x14ac:dyDescent="0.2">
      <c r="A7" s="56" t="s">
        <v>27</v>
      </c>
      <c r="B7" s="13" t="s">
        <v>32</v>
      </c>
      <c r="C7" s="13" t="s">
        <v>32</v>
      </c>
      <c r="D7" s="13" t="s">
        <v>32</v>
      </c>
      <c r="E7" s="17" t="s">
        <v>35</v>
      </c>
      <c r="F7" s="13" t="s">
        <v>32</v>
      </c>
      <c r="G7" s="17" t="s">
        <v>35</v>
      </c>
      <c r="H7" s="17" t="s">
        <v>35</v>
      </c>
      <c r="I7" s="17" t="s">
        <v>35</v>
      </c>
      <c r="J7" s="13" t="s">
        <v>32</v>
      </c>
      <c r="K7" s="13" t="s">
        <v>32</v>
      </c>
      <c r="L7" s="17"/>
      <c r="M7" s="17" t="s">
        <v>35</v>
      </c>
      <c r="N7" s="17" t="s">
        <v>35</v>
      </c>
      <c r="O7" s="17" t="s">
        <v>35</v>
      </c>
      <c r="P7" s="17" t="s">
        <v>35</v>
      </c>
      <c r="Q7" s="17" t="s">
        <v>35</v>
      </c>
      <c r="R7" s="17" t="s">
        <v>35</v>
      </c>
      <c r="S7" s="17" t="s">
        <v>35</v>
      </c>
      <c r="T7" s="17" t="s">
        <v>35</v>
      </c>
      <c r="U7" s="13" t="s">
        <v>32</v>
      </c>
      <c r="V7" s="25" t="s">
        <v>89</v>
      </c>
      <c r="W7" s="25" t="s">
        <v>89</v>
      </c>
      <c r="X7" s="25" t="s">
        <v>89</v>
      </c>
      <c r="Y7" s="17" t="s">
        <v>35</v>
      </c>
      <c r="Z7" s="25" t="s">
        <v>35</v>
      </c>
      <c r="AA7" s="17" t="s">
        <v>35</v>
      </c>
      <c r="AB7" s="26" t="s">
        <v>35</v>
      </c>
      <c r="AC7" s="84"/>
      <c r="AD7" s="6"/>
      <c r="AP7" s="6"/>
      <c r="AQ7" s="6"/>
    </row>
    <row r="8" spans="1:49" s="4" customFormat="1" ht="40.200000000000003" customHeight="1" thickBot="1" x14ac:dyDescent="0.25">
      <c r="A8" s="57" t="s">
        <v>28</v>
      </c>
      <c r="B8" s="14" t="s">
        <v>31</v>
      </c>
      <c r="C8" s="29" t="s">
        <v>33</v>
      </c>
      <c r="D8" s="15" t="s">
        <v>31</v>
      </c>
      <c r="E8" s="15" t="s">
        <v>31</v>
      </c>
      <c r="F8" s="29" t="s">
        <v>33</v>
      </c>
      <c r="G8" s="29" t="s">
        <v>33</v>
      </c>
      <c r="H8" s="29" t="s">
        <v>33</v>
      </c>
      <c r="I8" s="15" t="s">
        <v>31</v>
      </c>
      <c r="J8" s="29" t="s">
        <v>33</v>
      </c>
      <c r="K8" s="18" t="s">
        <v>34</v>
      </c>
      <c r="L8" s="28" t="s">
        <v>49</v>
      </c>
      <c r="M8" s="29" t="s">
        <v>33</v>
      </c>
      <c r="N8" s="29" t="s">
        <v>33</v>
      </c>
      <c r="O8" s="29" t="s">
        <v>91</v>
      </c>
      <c r="P8" s="29" t="s">
        <v>91</v>
      </c>
      <c r="Q8" s="29" t="s">
        <v>91</v>
      </c>
      <c r="R8" s="29" t="s">
        <v>91</v>
      </c>
      <c r="S8" s="16" t="s">
        <v>31</v>
      </c>
      <c r="T8" s="29" t="s">
        <v>33</v>
      </c>
      <c r="U8" s="29" t="s">
        <v>33</v>
      </c>
      <c r="V8" s="29" t="s">
        <v>33</v>
      </c>
      <c r="W8" s="29" t="s">
        <v>33</v>
      </c>
      <c r="X8" s="29" t="s">
        <v>33</v>
      </c>
      <c r="Y8" s="29" t="s">
        <v>33</v>
      </c>
      <c r="Z8" s="18" t="s">
        <v>34</v>
      </c>
      <c r="AA8" s="29" t="s">
        <v>91</v>
      </c>
      <c r="AB8" s="27" t="s">
        <v>34</v>
      </c>
      <c r="AC8" s="85"/>
      <c r="AD8" s="86"/>
      <c r="AH8" s="4" t="s">
        <v>46</v>
      </c>
      <c r="AO8" s="4" t="s">
        <v>47</v>
      </c>
      <c r="AP8" s="6"/>
      <c r="AQ8" s="6"/>
    </row>
    <row r="9" spans="1:49" s="9" customFormat="1" ht="42.75" customHeight="1" x14ac:dyDescent="0.2">
      <c r="A9" s="229" t="s">
        <v>16</v>
      </c>
      <c r="B9" s="221" t="s">
        <v>26</v>
      </c>
      <c r="C9" s="221" t="s">
        <v>0</v>
      </c>
      <c r="D9" s="221" t="s">
        <v>29</v>
      </c>
      <c r="E9" s="219" t="s">
        <v>30</v>
      </c>
      <c r="F9" s="221" t="s">
        <v>3</v>
      </c>
      <c r="G9" s="219" t="s">
        <v>38</v>
      </c>
      <c r="H9" s="218" t="s">
        <v>39</v>
      </c>
      <c r="I9" s="231" t="s">
        <v>57</v>
      </c>
      <c r="J9" s="220" t="s">
        <v>40</v>
      </c>
      <c r="K9" s="220" t="s">
        <v>50</v>
      </c>
      <c r="L9" s="219" t="s">
        <v>95</v>
      </c>
      <c r="M9" s="218" t="s">
        <v>9</v>
      </c>
      <c r="N9" s="219" t="s">
        <v>70</v>
      </c>
      <c r="O9" s="219" t="s">
        <v>71</v>
      </c>
      <c r="P9" s="219" t="s">
        <v>72</v>
      </c>
      <c r="Q9" s="219" t="s">
        <v>73</v>
      </c>
      <c r="R9" s="219" t="s">
        <v>74</v>
      </c>
      <c r="S9" s="219" t="s">
        <v>85</v>
      </c>
      <c r="T9" s="219" t="s">
        <v>112</v>
      </c>
      <c r="U9" s="220" t="s">
        <v>110</v>
      </c>
      <c r="V9" s="219" t="s">
        <v>94</v>
      </c>
      <c r="W9" s="219" t="s">
        <v>111</v>
      </c>
      <c r="X9" s="219" t="s">
        <v>93</v>
      </c>
      <c r="Y9" s="218" t="s">
        <v>7</v>
      </c>
      <c r="Z9" s="206" t="s">
        <v>92</v>
      </c>
      <c r="AA9" s="208" t="s">
        <v>48</v>
      </c>
      <c r="AB9" s="210" t="s">
        <v>2</v>
      </c>
      <c r="AC9" s="211" t="s">
        <v>104</v>
      </c>
      <c r="AD9" s="213" t="s">
        <v>105</v>
      </c>
      <c r="AE9" s="215" t="s">
        <v>17</v>
      </c>
      <c r="AF9" s="216"/>
      <c r="AG9" s="217"/>
      <c r="AH9" s="202" t="s">
        <v>11</v>
      </c>
      <c r="AI9" s="202" t="s">
        <v>96</v>
      </c>
      <c r="AJ9" s="79" t="s">
        <v>108</v>
      </c>
      <c r="AK9" s="79"/>
      <c r="AL9" s="79"/>
      <c r="AM9" s="79"/>
      <c r="AN9" s="79"/>
      <c r="AP9" s="204" t="s">
        <v>12</v>
      </c>
      <c r="AQ9" s="204" t="s">
        <v>109</v>
      </c>
      <c r="AR9" s="88" t="s">
        <v>107</v>
      </c>
    </row>
    <row r="10" spans="1:49" s="9" customFormat="1" ht="42.75" customHeight="1" x14ac:dyDescent="0.2">
      <c r="A10" s="230"/>
      <c r="B10" s="221"/>
      <c r="C10" s="221"/>
      <c r="D10" s="221"/>
      <c r="E10" s="218"/>
      <c r="F10" s="221"/>
      <c r="G10" s="218"/>
      <c r="H10" s="218"/>
      <c r="I10" s="232"/>
      <c r="J10" s="221"/>
      <c r="K10" s="220"/>
      <c r="L10" s="219"/>
      <c r="M10" s="218"/>
      <c r="N10" s="218"/>
      <c r="O10" s="218"/>
      <c r="P10" s="218"/>
      <c r="Q10" s="218"/>
      <c r="R10" s="218"/>
      <c r="S10" s="218"/>
      <c r="T10" s="218"/>
      <c r="U10" s="221"/>
      <c r="V10" s="218"/>
      <c r="W10" s="218"/>
      <c r="X10" s="218"/>
      <c r="Y10" s="218"/>
      <c r="Z10" s="207"/>
      <c r="AA10" s="209"/>
      <c r="AB10" s="207"/>
      <c r="AC10" s="212"/>
      <c r="AD10" s="214"/>
      <c r="AE10" s="59" t="s">
        <v>103</v>
      </c>
      <c r="AF10" s="58" t="s">
        <v>15</v>
      </c>
      <c r="AG10" s="59" t="s">
        <v>106</v>
      </c>
      <c r="AH10" s="203"/>
      <c r="AI10" s="203"/>
      <c r="AJ10" s="63"/>
      <c r="AK10" s="63"/>
      <c r="AL10" s="63"/>
      <c r="AM10" s="63"/>
      <c r="AN10" s="63"/>
      <c r="AO10" s="9" t="s">
        <v>10</v>
      </c>
      <c r="AP10" s="205"/>
      <c r="AQ10" s="205"/>
      <c r="AR10" s="63">
        <f>IF(AND($G$4&gt;0,OR($C$2="",$F$2="",$G$3="")),1,0)</f>
        <v>0</v>
      </c>
    </row>
    <row r="11" spans="1:49" s="4" customFormat="1" ht="25.2" customHeight="1" x14ac:dyDescent="0.2">
      <c r="A11" s="19" t="s">
        <v>36</v>
      </c>
      <c r="B11" s="23" t="str">
        <f>IF($C11="","","高効率空調")</f>
        <v>高効率空調</v>
      </c>
      <c r="C11" s="19" t="s">
        <v>4</v>
      </c>
      <c r="D11" s="21" t="s">
        <v>86</v>
      </c>
      <c r="E11" s="21" t="s">
        <v>81</v>
      </c>
      <c r="F11" s="19" t="s">
        <v>58</v>
      </c>
      <c r="G11" s="66" t="s">
        <v>53</v>
      </c>
      <c r="H11" s="67" t="s">
        <v>41</v>
      </c>
      <c r="I11" s="21" t="str">
        <f>IF(OR(G11="",H11="",U11=""),"",IFERROR(VLOOKUP(G11&amp;H11&amp;U11,※編集不可※選択項目!#REF!,5,FALSE),"該当なし"))</f>
        <v>該当なし</v>
      </c>
      <c r="J11" s="31" t="s">
        <v>98</v>
      </c>
      <c r="K11" s="67" t="s">
        <v>13</v>
      </c>
      <c r="L11" s="67" t="e">
        <f>J11&amp;AP11</f>
        <v>#REF!</v>
      </c>
      <c r="M11" s="67" t="s">
        <v>8</v>
      </c>
      <c r="N11" s="19" t="s">
        <v>76</v>
      </c>
      <c r="O11" s="23"/>
      <c r="P11" s="23"/>
      <c r="Q11" s="23"/>
      <c r="R11" s="23"/>
      <c r="S11" s="22" t="e">
        <f>IF($M11="連結","連結前のすべての室外機が、基準を満たしていること",IF(U11="","",AP11))</f>
        <v>#REF!</v>
      </c>
      <c r="T11" s="19">
        <v>6.4</v>
      </c>
      <c r="U11" s="19">
        <v>10</v>
      </c>
      <c r="V11" s="19">
        <v>2.64</v>
      </c>
      <c r="W11" s="19">
        <v>11.2</v>
      </c>
      <c r="X11" s="19">
        <v>2.75</v>
      </c>
      <c r="Y11" s="67" t="s">
        <v>6</v>
      </c>
      <c r="Z11" s="76">
        <v>300</v>
      </c>
      <c r="AA11" s="78" t="s">
        <v>113</v>
      </c>
      <c r="AB11" s="30"/>
      <c r="AC11" s="82"/>
      <c r="AD11" s="91"/>
      <c r="AE11" s="92"/>
      <c r="AF11" s="92"/>
      <c r="AG11" s="93"/>
      <c r="AH11" s="94" t="e">
        <f>INDEX(※編集不可※選択項目!#REF!,MATCH('入力例 (2)'!G11&amp;'入力例 (2)'!H11&amp;'入力例 (2)'!I11,※編集不可※選択項目!#REF!,0))</f>
        <v>#REF!</v>
      </c>
      <c r="AI11" s="94" t="e">
        <f>IF(I11&lt;&gt;"該当なし","",AJ11)</f>
        <v>#REF!</v>
      </c>
      <c r="AJ11" s="94" t="e">
        <f>IF(G11&amp;H11=※編集不可※選択項目!#REF!,VLOOKUP('入力例 (2)'!U11,※編集不可※選択項目!#REF!,3,TRUE),AK11)</f>
        <v>#REF!</v>
      </c>
      <c r="AK11" s="94" t="e">
        <f>IF(G11&amp;H11=※編集不可※選択項目!#REF!,VLOOKUP('入力例 (2)'!U11,※編集不可※選択項目!#REF!,3,TRUE),AL11)</f>
        <v>#REF!</v>
      </c>
      <c r="AL11" s="94" t="e">
        <f>IF(G11&amp;H11=※編集不可※選択項目!#REF!,VLOOKUP('入力例 (2)'!U11,※編集不可※選択項目!#REF!,3,TRUE),AM11)</f>
        <v>#REF!</v>
      </c>
      <c r="AM11" s="94" t="e">
        <f>IF(G11&amp;H11=※編集不可※選択項目!#REF!,VLOOKUP('入力例 (2)'!U11,※編集不可※選択項目!#REF!,3,TRUE),AN11)</f>
        <v>#REF!</v>
      </c>
      <c r="AN11" s="94" t="e">
        <f>IF(G11&amp;H11=※編集不可※選択項目!#REF!,VLOOKUP('入力例 (2)'!U11,※編集不可※選択項目!#REF!,3,TRUE),"")</f>
        <v>#REF!</v>
      </c>
      <c r="AO11" s="95" t="e">
        <f>VLOOKUP(Y11&amp;G11&amp;H11,※編集不可※選択項目!#REF!,2,FALSE)</f>
        <v>#REF!</v>
      </c>
      <c r="AP11" s="94" t="e">
        <f>_xlfn.IFNA(ROUNDDOWN(AH11*AO11,1),"")</f>
        <v>#REF!</v>
      </c>
      <c r="AQ11" s="96" t="str">
        <f>IF(K11="","","["&amp;K11&amp;"]")</f>
        <v>[50Hz]</v>
      </c>
      <c r="AR11" s="70" t="s">
        <v>101</v>
      </c>
      <c r="AS11" s="70" t="s">
        <v>56</v>
      </c>
      <c r="AT11" s="70" t="s">
        <v>51</v>
      </c>
      <c r="AU11" s="70" t="s">
        <v>102</v>
      </c>
      <c r="AV11" s="71" t="s">
        <v>44</v>
      </c>
      <c r="AW11" s="71" t="s">
        <v>45</v>
      </c>
    </row>
    <row r="12" spans="1:49" s="11" customFormat="1" ht="25.2" customHeight="1" x14ac:dyDescent="0.2">
      <c r="A12" s="61">
        <f>ROW()-11</f>
        <v>1</v>
      </c>
      <c r="B12" s="23" t="str">
        <f t="shared" ref="B12:B56" si="2">IF($C12="","","高効率空調")</f>
        <v>高効率空調</v>
      </c>
      <c r="C12" s="61" t="s">
        <v>4</v>
      </c>
      <c r="D12" s="21" t="str">
        <f>IF($C$2="","",IF($B12&lt;&gt;"",$C$2,""))</f>
        <v>○○○株式会社</v>
      </c>
      <c r="E12" s="21" t="str">
        <f>IF($F$2="","",IF($B12&lt;&gt;"",$F$2,""))</f>
        <v>マルマルマル</v>
      </c>
      <c r="F12" s="68" t="s">
        <v>59</v>
      </c>
      <c r="G12" s="72" t="s">
        <v>53</v>
      </c>
      <c r="H12" s="68" t="s">
        <v>41</v>
      </c>
      <c r="I12" s="21" t="str">
        <f>IF(OR(G12="",H12="",U12=""),"",IFERROR(VLOOKUP(G12&amp;H12&amp;U12,※編集不可※選択項目!#REF!,5,FALSE),"該当なし"))</f>
        <v>該当なし</v>
      </c>
      <c r="J12" s="73" t="s">
        <v>63</v>
      </c>
      <c r="K12" s="68" t="s">
        <v>100</v>
      </c>
      <c r="L12" s="21" t="str">
        <f t="shared" ref="L12:L56" si="3">IF(J12="","",J12&amp;""&amp;K12&amp;"）")</f>
        <v>XYZ-bbbb50Hz）</v>
      </c>
      <c r="M12" s="68" t="s">
        <v>8</v>
      </c>
      <c r="N12" s="68" t="s">
        <v>82</v>
      </c>
      <c r="O12" s="21"/>
      <c r="P12" s="21"/>
      <c r="Q12" s="21"/>
      <c r="R12" s="21"/>
      <c r="S12" s="22" t="e">
        <f>IF($M12="連結","連結前のすべての室外機が、基準を満たしていること",IF(U12="","",AP12))</f>
        <v>#REF!</v>
      </c>
      <c r="T12" s="68">
        <v>7</v>
      </c>
      <c r="U12" s="68">
        <v>3.6</v>
      </c>
      <c r="V12" s="68">
        <v>2.8</v>
      </c>
      <c r="W12" s="68">
        <v>12.5</v>
      </c>
      <c r="X12" s="68">
        <v>3</v>
      </c>
      <c r="Y12" s="68" t="s">
        <v>6</v>
      </c>
      <c r="Z12" s="74"/>
      <c r="AA12" s="73"/>
      <c r="AB12" s="74"/>
      <c r="AC12" s="89"/>
      <c r="AD12" s="90"/>
      <c r="AE12" s="69"/>
      <c r="AF12" s="69"/>
      <c r="AG12" s="60"/>
      <c r="AH12" s="10" t="e">
        <f>INDEX(※編集不可※選択項目!#REF!,MATCH('入力例 (2)'!G12&amp;'入力例 (2)'!H12&amp;'入力例 (2)'!I12,※編集不可※選択項目!#REF!,0))</f>
        <v>#REF!</v>
      </c>
      <c r="AI12" s="10" t="e">
        <f t="shared" ref="AI12:AI56" si="4">IF(I12&lt;&gt;"該当なし","",AJ12)</f>
        <v>#REF!</v>
      </c>
      <c r="AJ12" s="10" t="e">
        <f>IF(G12&amp;H12=※編集不可※選択項目!#REF!,VLOOKUP('入力例 (2)'!U12,※編集不可※選択項目!#REF!,3,TRUE),AK12)</f>
        <v>#REF!</v>
      </c>
      <c r="AK12" s="10" t="e">
        <f>IF(G12&amp;H12=※編集不可※選択項目!#REF!,VLOOKUP('入力例 (2)'!U12,※編集不可※選択項目!#REF!,3,TRUE),AL12)</f>
        <v>#REF!</v>
      </c>
      <c r="AL12" s="10" t="e">
        <f>IF(G12&amp;H12=※編集不可※選択項目!#REF!,VLOOKUP('入力例 (2)'!U12,※編集不可※選択項目!#REF!,3,TRUE),AM12)</f>
        <v>#REF!</v>
      </c>
      <c r="AM12" s="10" t="e">
        <f>IF(G12&amp;H12=※編集不可※選択項目!#REF!,VLOOKUP('入力例 (2)'!U12,※編集不可※選択項目!#REF!,3,TRUE),AN12)</f>
        <v>#REF!</v>
      </c>
      <c r="AN12" s="10" t="e">
        <f>IF(G12&amp;H12=※編集不可※選択項目!#REF!,VLOOKUP('入力例 (2)'!U12,※編集不可※選択項目!#REF!,3,TRUE),"")</f>
        <v>#REF!</v>
      </c>
      <c r="AO12" s="11" t="e">
        <f>VLOOKUP(Y12&amp;G12&amp;H12,※編集不可※選択項目!#REF!,2,FALSE)</f>
        <v>#REF!</v>
      </c>
      <c r="AP12" s="10" t="e">
        <f>IF(I12="該当なし",_xlfn.IFNA(ROUNDDOWN(AI12*AO12,1),""),_xlfn.IFNA(ROUNDDOWN(AH12*AO12,1),""))</f>
        <v>#REF!</v>
      </c>
      <c r="AQ12" s="75" t="str">
        <f t="shared" ref="AQ12:AQ56" si="5">IF(K12="","","["&amp;K12&amp;"]")</f>
        <v>[50Hz]</v>
      </c>
      <c r="AR12" s="63">
        <f>IF(AND(($C12&lt;&gt;""),(OR(F12="",G12="",H12="",J12="",M12="",N12="",AND(M12&lt;&gt;"連結",T12=""),U12="",V12="",W12="",X12="",Y12=""))),1,0)</f>
        <v>0</v>
      </c>
      <c r="AS12" s="63">
        <f>IF(AND(M12="連結",O12=""),1,0)</f>
        <v>0</v>
      </c>
      <c r="AT12" s="63">
        <f t="shared" ref="AT12:AT56" si="6">IF(AND($J12&lt;&gt;"",COUNTIF($J12,"*■*")&gt;0,$AA12=""),1,0)</f>
        <v>0</v>
      </c>
      <c r="AU12" s="63" t="str">
        <f>IF(J12="","",TEXT(J12&amp;AQ12,"G/標準"))</f>
        <v>XYZ-bbbb[50Hz]</v>
      </c>
      <c r="AV12" s="62">
        <f t="shared" ref="AV12:AV56" si="7">IF(AU12="",0,COUNTIF($AU$12:$AU$1048576,AU12))</f>
        <v>2</v>
      </c>
      <c r="AW12" s="62" t="e">
        <f>IF(AND($T12&lt;&gt;"",$T12&lt;$S12),1,0)</f>
        <v>#REF!</v>
      </c>
    </row>
    <row r="13" spans="1:49" s="11" customFormat="1" ht="25.2" customHeight="1" x14ac:dyDescent="0.2">
      <c r="A13" s="61">
        <f t="shared" ref="A13:A56" si="8">ROW()-11</f>
        <v>2</v>
      </c>
      <c r="B13" s="23" t="str">
        <f t="shared" si="2"/>
        <v>高効率空調</v>
      </c>
      <c r="C13" s="61" t="s">
        <v>4</v>
      </c>
      <c r="D13" s="21" t="str">
        <f t="shared" ref="D13:D56" si="9">IF($C$2="","",IF($B13&lt;&gt;"",$C$2,""))</f>
        <v>○○○株式会社</v>
      </c>
      <c r="E13" s="21" t="str">
        <f t="shared" ref="E13:E56" si="10">IF($F$2="","",IF($B13&lt;&gt;"",$F$2,""))</f>
        <v>マルマルマル</v>
      </c>
      <c r="F13" s="68" t="s">
        <v>59</v>
      </c>
      <c r="G13" s="72" t="s">
        <v>53</v>
      </c>
      <c r="H13" s="68" t="s">
        <v>41</v>
      </c>
      <c r="I13" s="21" t="str">
        <f>IF(OR(G13="",H13="",U13=""),"",IFERROR(VLOOKUP(G13&amp;H13&amp;U13,※編集不可※選択項目!#REF!,5,FALSE),"該当なし"))</f>
        <v>該当なし</v>
      </c>
      <c r="J13" s="73" t="s">
        <v>63</v>
      </c>
      <c r="K13" s="68" t="s">
        <v>13</v>
      </c>
      <c r="L13" s="21" t="str">
        <f t="shared" si="3"/>
        <v>XYZ-bbbb50Hz）</v>
      </c>
      <c r="M13" s="68" t="s">
        <v>8</v>
      </c>
      <c r="N13" s="68" t="s">
        <v>63</v>
      </c>
      <c r="O13" s="21"/>
      <c r="P13" s="21"/>
      <c r="Q13" s="21"/>
      <c r="R13" s="21"/>
      <c r="S13" s="22" t="e">
        <f t="shared" ref="S13:S56" si="11">IF($M13="連結","連結前のすべての室外機が、基準を満たしていること",IF(U13="","",AP13))</f>
        <v>#REF!</v>
      </c>
      <c r="T13" s="68">
        <v>5.0999999999999996</v>
      </c>
      <c r="U13" s="68">
        <v>4</v>
      </c>
      <c r="V13" s="68">
        <v>3</v>
      </c>
      <c r="W13" s="68">
        <v>13</v>
      </c>
      <c r="X13" s="68">
        <v>3.2</v>
      </c>
      <c r="Y13" s="68" t="s">
        <v>6</v>
      </c>
      <c r="Z13" s="74"/>
      <c r="AA13" s="73"/>
      <c r="AB13" s="74"/>
      <c r="AC13" s="89"/>
      <c r="AD13" s="90"/>
      <c r="AE13" s="69"/>
      <c r="AF13" s="69"/>
      <c r="AG13" s="60"/>
      <c r="AH13" s="10" t="e">
        <f>INDEX(※編集不可※選択項目!#REF!,MATCH('入力例 (2)'!G13&amp;'入力例 (2)'!H13&amp;'入力例 (2)'!I13,※編集不可※選択項目!#REF!,0))</f>
        <v>#REF!</v>
      </c>
      <c r="AI13" s="10" t="e">
        <f t="shared" si="4"/>
        <v>#REF!</v>
      </c>
      <c r="AJ13" s="10" t="e">
        <f>IF(G13&amp;H13=※編集不可※選択項目!#REF!,VLOOKUP('入力例 (2)'!U13,※編集不可※選択項目!#REF!,3,TRUE),AK13)</f>
        <v>#REF!</v>
      </c>
      <c r="AK13" s="10" t="e">
        <f>IF(G13&amp;H13=※編集不可※選択項目!#REF!,VLOOKUP('入力例 (2)'!U13,※編集不可※選択項目!#REF!,3,TRUE),AL13)</f>
        <v>#REF!</v>
      </c>
      <c r="AL13" s="10" t="e">
        <f>IF(G13&amp;H13=※編集不可※選択項目!#REF!,VLOOKUP('入力例 (2)'!U13,※編集不可※選択項目!#REF!,3,TRUE),AM13)</f>
        <v>#REF!</v>
      </c>
      <c r="AM13" s="10" t="e">
        <f>IF(G13&amp;H13=※編集不可※選択項目!#REF!,VLOOKUP('入力例 (2)'!U13,※編集不可※選択項目!#REF!,3,TRUE),AN13)</f>
        <v>#REF!</v>
      </c>
      <c r="AN13" s="10" t="e">
        <f>IF(G13&amp;H13=※編集不可※選択項目!#REF!,VLOOKUP('入力例 (2)'!U13,※編集不可※選択項目!#REF!,3,TRUE),"")</f>
        <v>#REF!</v>
      </c>
      <c r="AO13" s="11" t="e">
        <f>VLOOKUP(Y13&amp;G13&amp;H13,※編集不可※選択項目!#REF!,2,FALSE)</f>
        <v>#REF!</v>
      </c>
      <c r="AP13" s="10" t="e">
        <f t="shared" ref="AP13:AP56" si="12">IF(I13="該当なし",_xlfn.IFNA(ROUNDDOWN(AI13*AO13,1),""),_xlfn.IFNA(ROUNDDOWN(AH13*AO13,1),""))</f>
        <v>#REF!</v>
      </c>
      <c r="AQ13" s="75" t="str">
        <f t="shared" si="5"/>
        <v>[50Hz]</v>
      </c>
      <c r="AR13" s="63">
        <f t="shared" ref="AR13:AR56" si="13">IF(AND(($C13&lt;&gt;""),(OR(F13="",G13="",H13="",J13="",M13="",N13="",AND(M13&lt;&gt;"連結",T13=""),U13="",V13="",W13="",X13="",Y13=""))),1,0)</f>
        <v>0</v>
      </c>
      <c r="AS13" s="63">
        <f t="shared" ref="AS13:AS56" si="14">IF(AND(M13="連結",O13=""),1,0)</f>
        <v>0</v>
      </c>
      <c r="AT13" s="63">
        <f t="shared" si="6"/>
        <v>0</v>
      </c>
      <c r="AU13" s="63" t="str">
        <f t="shared" ref="AU13:AU56" si="15">IF(J13="","",TEXT(J13&amp;AQ13,"G/標準"))</f>
        <v>XYZ-bbbb[50Hz]</v>
      </c>
      <c r="AV13" s="62">
        <f t="shared" si="7"/>
        <v>2</v>
      </c>
      <c r="AW13" s="62" t="e">
        <f t="shared" ref="AW13:AW56" si="16">IF(AND($T13&lt;&gt;"",$T13&lt;$S13),1,0)</f>
        <v>#REF!</v>
      </c>
    </row>
    <row r="14" spans="1:49" s="11" customFormat="1" ht="25.2" customHeight="1" x14ac:dyDescent="0.2">
      <c r="A14" s="61">
        <f t="shared" si="8"/>
        <v>3</v>
      </c>
      <c r="B14" s="23" t="str">
        <f t="shared" si="2"/>
        <v>高効率空調</v>
      </c>
      <c r="C14" s="61" t="s">
        <v>4</v>
      </c>
      <c r="D14" s="21" t="str">
        <f t="shared" si="9"/>
        <v>○○○株式会社</v>
      </c>
      <c r="E14" s="21" t="str">
        <f t="shared" si="10"/>
        <v>マルマルマル</v>
      </c>
      <c r="F14" s="68" t="s">
        <v>59</v>
      </c>
      <c r="G14" s="72" t="s">
        <v>53</v>
      </c>
      <c r="H14" s="68" t="s">
        <v>69</v>
      </c>
      <c r="I14" s="21" t="str">
        <f>IF(OR(G14="",H14="",U14=""),"",IFERROR(VLOOKUP(G14&amp;H14&amp;U14,※編集不可※選択項目!#REF!,5,FALSE),"該当なし"))</f>
        <v>該当なし</v>
      </c>
      <c r="J14" s="73" t="s">
        <v>64</v>
      </c>
      <c r="K14" s="68" t="s">
        <v>13</v>
      </c>
      <c r="L14" s="21" t="str">
        <f t="shared" si="3"/>
        <v>XYZ-dddd50Hz）</v>
      </c>
      <c r="M14" s="68" t="s">
        <v>8</v>
      </c>
      <c r="N14" s="68" t="s">
        <v>64</v>
      </c>
      <c r="O14" s="21"/>
      <c r="P14" s="21"/>
      <c r="Q14" s="21"/>
      <c r="R14" s="21"/>
      <c r="S14" s="22" t="e">
        <f t="shared" si="11"/>
        <v>#REF!</v>
      </c>
      <c r="T14" s="68">
        <v>5.5</v>
      </c>
      <c r="U14" s="68">
        <v>4.5</v>
      </c>
      <c r="V14" s="68">
        <v>3.2</v>
      </c>
      <c r="W14" s="68">
        <v>13.5</v>
      </c>
      <c r="X14" s="68">
        <v>3.5</v>
      </c>
      <c r="Y14" s="68" t="s">
        <v>6</v>
      </c>
      <c r="Z14" s="74">
        <v>400</v>
      </c>
      <c r="AA14" s="73"/>
      <c r="AB14" s="74"/>
      <c r="AC14" s="89"/>
      <c r="AD14" s="90"/>
      <c r="AE14" s="69"/>
      <c r="AF14" s="69"/>
      <c r="AG14" s="60"/>
      <c r="AH14" s="10" t="e">
        <f>INDEX(※編集不可※選択項目!#REF!,MATCH('入力例 (2)'!G14&amp;'入力例 (2)'!H14&amp;'入力例 (2)'!I14,※編集不可※選択項目!#REF!,0))</f>
        <v>#REF!</v>
      </c>
      <c r="AI14" s="10" t="e">
        <f t="shared" si="4"/>
        <v>#REF!</v>
      </c>
      <c r="AJ14" s="10" t="e">
        <f>IF(G14&amp;H14=※編集不可※選択項目!#REF!,VLOOKUP('入力例 (2)'!U14,※編集不可※選択項目!#REF!,3,TRUE),AK14)</f>
        <v>#REF!</v>
      </c>
      <c r="AK14" s="10" t="e">
        <f>IF(G14&amp;H14=※編集不可※選択項目!#REF!,VLOOKUP('入力例 (2)'!U14,※編集不可※選択項目!#REF!,3,TRUE),AL14)</f>
        <v>#REF!</v>
      </c>
      <c r="AL14" s="10" t="e">
        <f>IF(G14&amp;H14=※編集不可※選択項目!#REF!,VLOOKUP('入力例 (2)'!U14,※編集不可※選択項目!#REF!,3,TRUE),AM14)</f>
        <v>#REF!</v>
      </c>
      <c r="AM14" s="10" t="e">
        <f>IF(G14&amp;H14=※編集不可※選択項目!#REF!,VLOOKUP('入力例 (2)'!U14,※編集不可※選択項目!#REF!,3,TRUE),AN14)</f>
        <v>#REF!</v>
      </c>
      <c r="AN14" s="10" t="e">
        <f>IF(G14&amp;H14=※編集不可※選択項目!#REF!,VLOOKUP('入力例 (2)'!U14,※編集不可※選択項目!#REF!,3,TRUE),"")</f>
        <v>#REF!</v>
      </c>
      <c r="AO14" s="11" t="e">
        <f>VLOOKUP(Y14&amp;G14&amp;H14,※編集不可※選択項目!#REF!,2,FALSE)</f>
        <v>#REF!</v>
      </c>
      <c r="AP14" s="10" t="e">
        <f t="shared" si="12"/>
        <v>#REF!</v>
      </c>
      <c r="AQ14" s="75" t="str">
        <f t="shared" si="5"/>
        <v>[50Hz]</v>
      </c>
      <c r="AR14" s="63">
        <f t="shared" si="13"/>
        <v>0</v>
      </c>
      <c r="AS14" s="63">
        <f t="shared" si="14"/>
        <v>0</v>
      </c>
      <c r="AT14" s="63">
        <f t="shared" si="6"/>
        <v>0</v>
      </c>
      <c r="AU14" s="63" t="str">
        <f t="shared" si="15"/>
        <v>XYZ-dddd[50Hz]</v>
      </c>
      <c r="AV14" s="62">
        <f t="shared" si="7"/>
        <v>1</v>
      </c>
      <c r="AW14" s="62" t="e">
        <f t="shared" si="16"/>
        <v>#REF!</v>
      </c>
    </row>
    <row r="15" spans="1:49" s="11" customFormat="1" ht="25.2" customHeight="1" x14ac:dyDescent="0.2">
      <c r="A15" s="61">
        <f t="shared" si="8"/>
        <v>4</v>
      </c>
      <c r="B15" s="23" t="str">
        <f t="shared" si="2"/>
        <v>高効率空調</v>
      </c>
      <c r="C15" s="61" t="s">
        <v>4</v>
      </c>
      <c r="D15" s="21" t="str">
        <f t="shared" si="9"/>
        <v>○○○株式会社</v>
      </c>
      <c r="E15" s="21" t="str">
        <f t="shared" si="10"/>
        <v>マルマルマル</v>
      </c>
      <c r="F15" s="68" t="s">
        <v>59</v>
      </c>
      <c r="G15" s="72" t="s">
        <v>53</v>
      </c>
      <c r="H15" s="68" t="s">
        <v>69</v>
      </c>
      <c r="I15" s="21" t="str">
        <f>IF(OR(G15="",H15="",U15=""),"",IFERROR(VLOOKUP(G15&amp;H15&amp;U15,※編集不可※選択項目!#REF!,5,FALSE),"該当なし"))</f>
        <v>該当なし</v>
      </c>
      <c r="J15" s="73" t="s">
        <v>65</v>
      </c>
      <c r="K15" s="68" t="s">
        <v>13</v>
      </c>
      <c r="L15" s="21" t="str">
        <f t="shared" si="3"/>
        <v>XYZ-eeee50Hz）</v>
      </c>
      <c r="M15" s="68" t="s">
        <v>8</v>
      </c>
      <c r="N15" s="68" t="s">
        <v>65</v>
      </c>
      <c r="O15" s="21"/>
      <c r="P15" s="21"/>
      <c r="Q15" s="21"/>
      <c r="R15" s="21"/>
      <c r="S15" s="22" t="e">
        <f t="shared" si="11"/>
        <v>#REF!</v>
      </c>
      <c r="T15" s="68">
        <v>6</v>
      </c>
      <c r="U15" s="68">
        <v>5</v>
      </c>
      <c r="V15" s="68">
        <v>3.5</v>
      </c>
      <c r="W15" s="68">
        <v>14</v>
      </c>
      <c r="X15" s="68">
        <v>3.8</v>
      </c>
      <c r="Y15" s="68" t="s">
        <v>6</v>
      </c>
      <c r="Z15" s="74"/>
      <c r="AA15" s="73"/>
      <c r="AB15" s="74"/>
      <c r="AC15" s="89"/>
      <c r="AD15" s="90"/>
      <c r="AE15" s="69"/>
      <c r="AF15" s="69"/>
      <c r="AG15" s="60"/>
      <c r="AH15" s="10" t="e">
        <f>INDEX(※編集不可※選択項目!#REF!,MATCH('入力例 (2)'!G15&amp;'入力例 (2)'!H15&amp;'入力例 (2)'!I15,※編集不可※選択項目!#REF!,0))</f>
        <v>#REF!</v>
      </c>
      <c r="AI15" s="10" t="e">
        <f t="shared" si="4"/>
        <v>#REF!</v>
      </c>
      <c r="AJ15" s="10" t="e">
        <f>IF(G15&amp;H15=※編集不可※選択項目!#REF!,VLOOKUP('入力例 (2)'!U15,※編集不可※選択項目!#REF!,3,TRUE),AK15)</f>
        <v>#REF!</v>
      </c>
      <c r="AK15" s="10" t="e">
        <f>IF(G15&amp;H15=※編集不可※選択項目!#REF!,VLOOKUP('入力例 (2)'!U15,※編集不可※選択項目!#REF!,3,TRUE),AL15)</f>
        <v>#REF!</v>
      </c>
      <c r="AL15" s="10" t="e">
        <f>IF(G15&amp;H15=※編集不可※選択項目!#REF!,VLOOKUP('入力例 (2)'!U15,※編集不可※選択項目!#REF!,3,TRUE),AM15)</f>
        <v>#REF!</v>
      </c>
      <c r="AM15" s="10" t="e">
        <f>IF(G15&amp;H15=※編集不可※選択項目!#REF!,VLOOKUP('入力例 (2)'!U15,※編集不可※選択項目!#REF!,3,TRUE),AN15)</f>
        <v>#REF!</v>
      </c>
      <c r="AN15" s="10" t="e">
        <f>IF(G15&amp;H15=※編集不可※選択項目!#REF!,VLOOKUP('入力例 (2)'!U15,※編集不可※選択項目!#REF!,3,TRUE),"")</f>
        <v>#REF!</v>
      </c>
      <c r="AO15" s="11" t="e">
        <f>VLOOKUP(Y15&amp;G15&amp;H15,※編集不可※選択項目!#REF!,2,FALSE)</f>
        <v>#REF!</v>
      </c>
      <c r="AP15" s="10" t="e">
        <f t="shared" si="12"/>
        <v>#REF!</v>
      </c>
      <c r="AQ15" s="75" t="str">
        <f t="shared" si="5"/>
        <v>[50Hz]</v>
      </c>
      <c r="AR15" s="63">
        <f t="shared" si="13"/>
        <v>0</v>
      </c>
      <c r="AS15" s="63">
        <f t="shared" si="14"/>
        <v>0</v>
      </c>
      <c r="AT15" s="63">
        <f t="shared" si="6"/>
        <v>0</v>
      </c>
      <c r="AU15" s="63" t="str">
        <f t="shared" si="15"/>
        <v>XYZ-eeee[50Hz]</v>
      </c>
      <c r="AV15" s="62">
        <f t="shared" si="7"/>
        <v>1</v>
      </c>
      <c r="AW15" s="62" t="e">
        <f t="shared" si="16"/>
        <v>#REF!</v>
      </c>
    </row>
    <row r="16" spans="1:49" s="11" customFormat="1" ht="25.2" customHeight="1" x14ac:dyDescent="0.2">
      <c r="A16" s="61">
        <f t="shared" si="8"/>
        <v>5</v>
      </c>
      <c r="B16" s="23" t="str">
        <f t="shared" si="2"/>
        <v>高効率空調</v>
      </c>
      <c r="C16" s="61" t="s">
        <v>4</v>
      </c>
      <c r="D16" s="21" t="str">
        <f t="shared" si="9"/>
        <v>○○○株式会社</v>
      </c>
      <c r="E16" s="21" t="str">
        <f t="shared" si="10"/>
        <v>マルマルマル</v>
      </c>
      <c r="F16" s="68" t="s">
        <v>61</v>
      </c>
      <c r="G16" s="72" t="s">
        <v>42</v>
      </c>
      <c r="H16" s="68" t="s">
        <v>55</v>
      </c>
      <c r="I16" s="21" t="str">
        <f>IF(OR(G16="",H16="",U16=""),"",IFERROR(VLOOKUP(G16&amp;H16&amp;U16,※編集不可※選択項目!#REF!,5,FALSE),"該当なし"))</f>
        <v>該当なし</v>
      </c>
      <c r="J16" s="73" t="s">
        <v>66</v>
      </c>
      <c r="K16" s="68" t="s">
        <v>13</v>
      </c>
      <c r="L16" s="21" t="str">
        <f t="shared" si="3"/>
        <v>ABC-111150Hz）</v>
      </c>
      <c r="M16" s="68" t="s">
        <v>52</v>
      </c>
      <c r="N16" s="68" t="s">
        <v>82</v>
      </c>
      <c r="O16" s="21" t="s">
        <v>64</v>
      </c>
      <c r="P16" s="21"/>
      <c r="Q16" s="21"/>
      <c r="R16" s="21"/>
      <c r="S16" s="22" t="str">
        <f t="shared" si="11"/>
        <v>連結前のすべての室外機が、基準を満たしていること</v>
      </c>
      <c r="T16" s="68"/>
      <c r="U16" s="68">
        <v>33.5</v>
      </c>
      <c r="V16" s="68">
        <v>2.8</v>
      </c>
      <c r="W16" s="68">
        <v>12</v>
      </c>
      <c r="X16" s="68">
        <v>2.8</v>
      </c>
      <c r="Y16" s="68" t="s">
        <v>5</v>
      </c>
      <c r="Z16" s="74"/>
      <c r="AA16" s="73"/>
      <c r="AB16" s="74"/>
      <c r="AC16" s="89"/>
      <c r="AD16" s="90"/>
      <c r="AE16" s="69"/>
      <c r="AF16" s="69"/>
      <c r="AG16" s="60"/>
      <c r="AH16" s="10" t="e">
        <f>INDEX(※編集不可※選択項目!#REF!,MATCH('入力例 (2)'!G16&amp;'入力例 (2)'!H16&amp;'入力例 (2)'!I16,※編集不可※選択項目!#REF!,0))</f>
        <v>#REF!</v>
      </c>
      <c r="AI16" s="10" t="e">
        <f t="shared" si="4"/>
        <v>#REF!</v>
      </c>
      <c r="AJ16" s="10" t="e">
        <f>IF(G16&amp;H16=※編集不可※選択項目!#REF!,VLOOKUP('入力例 (2)'!U16,※編集不可※選択項目!#REF!,3,TRUE),AK16)</f>
        <v>#REF!</v>
      </c>
      <c r="AK16" s="10" t="e">
        <f>IF(G16&amp;H16=※編集不可※選択項目!#REF!,VLOOKUP('入力例 (2)'!U16,※編集不可※選択項目!#REF!,3,TRUE),AL16)</f>
        <v>#REF!</v>
      </c>
      <c r="AL16" s="10" t="e">
        <f>IF(G16&amp;H16=※編集不可※選択項目!#REF!,VLOOKUP('入力例 (2)'!U16,※編集不可※選択項目!#REF!,3,TRUE),AM16)</f>
        <v>#REF!</v>
      </c>
      <c r="AM16" s="10" t="e">
        <f>IF(G16&amp;H16=※編集不可※選択項目!#REF!,VLOOKUP('入力例 (2)'!U16,※編集不可※選択項目!#REF!,3,TRUE),AN16)</f>
        <v>#REF!</v>
      </c>
      <c r="AN16" s="10" t="e">
        <f>IF(G16&amp;H16=※編集不可※選択項目!#REF!,VLOOKUP('入力例 (2)'!U16,※編集不可※選択項目!#REF!,3,TRUE),"")</f>
        <v>#REF!</v>
      </c>
      <c r="AO16" s="11" t="e">
        <f>VLOOKUP(Y16&amp;G16&amp;H16,※編集不可※選択項目!#REF!,2,FALSE)</f>
        <v>#REF!</v>
      </c>
      <c r="AP16" s="10" t="e">
        <f t="shared" si="12"/>
        <v>#REF!</v>
      </c>
      <c r="AQ16" s="75" t="str">
        <f t="shared" si="5"/>
        <v>[50Hz]</v>
      </c>
      <c r="AR16" s="63">
        <f t="shared" si="13"/>
        <v>0</v>
      </c>
      <c r="AS16" s="63">
        <f t="shared" si="14"/>
        <v>0</v>
      </c>
      <c r="AT16" s="63">
        <f t="shared" si="6"/>
        <v>0</v>
      </c>
      <c r="AU16" s="63" t="str">
        <f t="shared" si="15"/>
        <v>ABC-1111[50Hz]</v>
      </c>
      <c r="AV16" s="62">
        <f t="shared" si="7"/>
        <v>1</v>
      </c>
      <c r="AW16" s="62">
        <f>IF(AND($T16&lt;&gt;"",$T16&lt;$S16),1,0)</f>
        <v>0</v>
      </c>
    </row>
    <row r="17" spans="1:49" s="11" customFormat="1" ht="25.2" customHeight="1" x14ac:dyDescent="0.2">
      <c r="A17" s="61">
        <f t="shared" si="8"/>
        <v>6</v>
      </c>
      <c r="B17" s="23" t="str">
        <f t="shared" si="2"/>
        <v>高効率空調</v>
      </c>
      <c r="C17" s="61" t="s">
        <v>4</v>
      </c>
      <c r="D17" s="21" t="str">
        <f t="shared" si="9"/>
        <v>○○○株式会社</v>
      </c>
      <c r="E17" s="21" t="str">
        <f t="shared" si="10"/>
        <v>マルマルマル</v>
      </c>
      <c r="F17" s="68" t="s">
        <v>62</v>
      </c>
      <c r="G17" s="72" t="s">
        <v>42</v>
      </c>
      <c r="H17" s="68" t="s">
        <v>55</v>
      </c>
      <c r="I17" s="21" t="str">
        <f>IF(OR(G17="",H17="",U17=""),"",IFERROR(VLOOKUP(G17&amp;H17&amp;U17,※編集不可※選択項目!#REF!,5,FALSE),"該当なし"))</f>
        <v>該当なし</v>
      </c>
      <c r="J17" s="73" t="s">
        <v>67</v>
      </c>
      <c r="K17" s="68" t="s">
        <v>14</v>
      </c>
      <c r="L17" s="21" t="str">
        <f t="shared" si="3"/>
        <v>ABC-222260Hz）</v>
      </c>
      <c r="M17" s="68" t="s">
        <v>52</v>
      </c>
      <c r="N17" s="68" t="s">
        <v>83</v>
      </c>
      <c r="O17" s="21" t="s">
        <v>87</v>
      </c>
      <c r="P17" s="21" t="s">
        <v>88</v>
      </c>
      <c r="Q17" s="21"/>
      <c r="R17" s="21"/>
      <c r="S17" s="22" t="str">
        <f t="shared" si="11"/>
        <v>連結前のすべての室外機が、基準を満たしていること</v>
      </c>
      <c r="T17" s="68"/>
      <c r="U17" s="68">
        <v>40</v>
      </c>
      <c r="V17" s="68">
        <v>3</v>
      </c>
      <c r="W17" s="68">
        <v>12.5</v>
      </c>
      <c r="X17" s="68">
        <v>3.1</v>
      </c>
      <c r="Y17" s="68" t="s">
        <v>5</v>
      </c>
      <c r="Z17" s="74"/>
      <c r="AA17" s="73"/>
      <c r="AB17" s="74"/>
      <c r="AC17" s="89"/>
      <c r="AD17" s="90"/>
      <c r="AE17" s="69"/>
      <c r="AF17" s="69"/>
      <c r="AG17" s="60"/>
      <c r="AH17" s="10" t="e">
        <f>INDEX(※編集不可※選択項目!#REF!,MATCH('入力例 (2)'!G17&amp;'入力例 (2)'!H17&amp;'入力例 (2)'!I17,※編集不可※選択項目!#REF!,0))</f>
        <v>#REF!</v>
      </c>
      <c r="AI17" s="10" t="e">
        <f t="shared" si="4"/>
        <v>#REF!</v>
      </c>
      <c r="AJ17" s="10" t="e">
        <f>IF(G17&amp;H17=※編集不可※選択項目!#REF!,VLOOKUP('入力例 (2)'!U17,※編集不可※選択項目!#REF!,3,TRUE),AK17)</f>
        <v>#REF!</v>
      </c>
      <c r="AK17" s="10" t="e">
        <f>IF(G17&amp;H17=※編集不可※選択項目!#REF!,VLOOKUP('入力例 (2)'!U17,※編集不可※選択項目!#REF!,3,TRUE),AL17)</f>
        <v>#REF!</v>
      </c>
      <c r="AL17" s="10" t="e">
        <f>IF(G17&amp;H17=※編集不可※選択項目!#REF!,VLOOKUP('入力例 (2)'!U17,※編集不可※選択項目!#REF!,3,TRUE),AM17)</f>
        <v>#REF!</v>
      </c>
      <c r="AM17" s="10" t="e">
        <f>IF(G17&amp;H17=※編集不可※選択項目!#REF!,VLOOKUP('入力例 (2)'!U17,※編集不可※選択項目!#REF!,3,TRUE),AN17)</f>
        <v>#REF!</v>
      </c>
      <c r="AN17" s="10" t="e">
        <f>IF(G17&amp;H17=※編集不可※選択項目!#REF!,VLOOKUP('入力例 (2)'!U17,※編集不可※選択項目!#REF!,3,TRUE),"")</f>
        <v>#REF!</v>
      </c>
      <c r="AO17" s="11" t="e">
        <f>VLOOKUP(Y17&amp;G17&amp;H17,※編集不可※選択項目!#REF!,2,FALSE)</f>
        <v>#REF!</v>
      </c>
      <c r="AP17" s="10" t="e">
        <f t="shared" si="12"/>
        <v>#REF!</v>
      </c>
      <c r="AQ17" s="75" t="str">
        <f t="shared" si="5"/>
        <v>[60Hz]</v>
      </c>
      <c r="AR17" s="63">
        <f t="shared" si="13"/>
        <v>0</v>
      </c>
      <c r="AS17" s="63">
        <f t="shared" si="14"/>
        <v>0</v>
      </c>
      <c r="AT17" s="63">
        <f t="shared" si="6"/>
        <v>0</v>
      </c>
      <c r="AU17" s="63" t="str">
        <f t="shared" si="15"/>
        <v>ABC-2222[60Hz]</v>
      </c>
      <c r="AV17" s="62">
        <f t="shared" si="7"/>
        <v>1</v>
      </c>
      <c r="AW17" s="62">
        <f t="shared" si="16"/>
        <v>0</v>
      </c>
    </row>
    <row r="18" spans="1:49" s="11" customFormat="1" ht="25.2" customHeight="1" x14ac:dyDescent="0.2">
      <c r="A18" s="61">
        <f t="shared" si="8"/>
        <v>7</v>
      </c>
      <c r="B18" s="23" t="str">
        <f t="shared" si="2"/>
        <v>高効率空調</v>
      </c>
      <c r="C18" s="61" t="s">
        <v>4</v>
      </c>
      <c r="D18" s="21" t="str">
        <f t="shared" si="9"/>
        <v>○○○株式会社</v>
      </c>
      <c r="E18" s="21" t="str">
        <f t="shared" si="10"/>
        <v>マルマルマル</v>
      </c>
      <c r="F18" s="68" t="s">
        <v>60</v>
      </c>
      <c r="G18" s="72" t="s">
        <v>43</v>
      </c>
      <c r="H18" s="68" t="s">
        <v>54</v>
      </c>
      <c r="I18" s="21" t="str">
        <f>IF(OR(G18="",H18="",U18=""),"",IFERROR(VLOOKUP(G18&amp;H18&amp;U18,※編集不可※選択項目!#REF!,5,FALSE),"該当なし"))</f>
        <v>該当なし</v>
      </c>
      <c r="J18" s="73" t="s">
        <v>68</v>
      </c>
      <c r="K18" s="68" t="s">
        <v>14</v>
      </c>
      <c r="L18" s="21" t="str">
        <f t="shared" si="3"/>
        <v>EFG-aaaa■60Hz）</v>
      </c>
      <c r="M18" s="68" t="s">
        <v>8</v>
      </c>
      <c r="N18" s="68"/>
      <c r="O18" s="21"/>
      <c r="P18" s="21"/>
      <c r="Q18" s="21"/>
      <c r="R18" s="21"/>
      <c r="S18" s="22" t="e">
        <f t="shared" si="11"/>
        <v>#REF!</v>
      </c>
      <c r="T18" s="68"/>
      <c r="U18" s="68">
        <v>20</v>
      </c>
      <c r="V18" s="68">
        <v>3.5</v>
      </c>
      <c r="W18" s="68">
        <v>13</v>
      </c>
      <c r="X18" s="68">
        <v>3.2</v>
      </c>
      <c r="Y18" s="68" t="s">
        <v>5</v>
      </c>
      <c r="Z18" s="74"/>
      <c r="AA18" s="73" t="s">
        <v>113</v>
      </c>
      <c r="AB18" s="74"/>
      <c r="AC18" s="89"/>
      <c r="AD18" s="90"/>
      <c r="AE18" s="69"/>
      <c r="AF18" s="69"/>
      <c r="AG18" s="60"/>
      <c r="AH18" s="10" t="e">
        <f>INDEX(※編集不可※選択項目!#REF!,MATCH('入力例 (2)'!G18&amp;'入力例 (2)'!H18&amp;'入力例 (2)'!I18,※編集不可※選択項目!#REF!,0))</f>
        <v>#REF!</v>
      </c>
      <c r="AI18" s="10" t="e">
        <f t="shared" si="4"/>
        <v>#REF!</v>
      </c>
      <c r="AJ18" s="10" t="e">
        <f>IF(G18&amp;H18=※編集不可※選択項目!#REF!,VLOOKUP('入力例 (2)'!U18,※編集不可※選択項目!#REF!,3,TRUE),AK18)</f>
        <v>#REF!</v>
      </c>
      <c r="AK18" s="10" t="e">
        <f>IF(G18&amp;H18=※編集不可※選択項目!#REF!,VLOOKUP('入力例 (2)'!U18,※編集不可※選択項目!#REF!,3,TRUE),AL18)</f>
        <v>#REF!</v>
      </c>
      <c r="AL18" s="10" t="e">
        <f>IF(G18&amp;H18=※編集不可※選択項目!#REF!,VLOOKUP('入力例 (2)'!U18,※編集不可※選択項目!#REF!,3,TRUE),AM18)</f>
        <v>#REF!</v>
      </c>
      <c r="AM18" s="10" t="e">
        <f>IF(G18&amp;H18=※編集不可※選択項目!#REF!,VLOOKUP('入力例 (2)'!U18,※編集不可※選択項目!#REF!,3,TRUE),AN18)</f>
        <v>#REF!</v>
      </c>
      <c r="AN18" s="10" t="e">
        <f>IF(G18&amp;H18=※編集不可※選択項目!#REF!,VLOOKUP('入力例 (2)'!U18,※編集不可※選択項目!#REF!,3,TRUE),"")</f>
        <v>#REF!</v>
      </c>
      <c r="AO18" s="11" t="e">
        <f>VLOOKUP(Y18&amp;G18&amp;H18,※編集不可※選択項目!#REF!,2,FALSE)</f>
        <v>#REF!</v>
      </c>
      <c r="AP18" s="10" t="e">
        <f t="shared" si="12"/>
        <v>#REF!</v>
      </c>
      <c r="AQ18" s="75" t="str">
        <f t="shared" si="5"/>
        <v>[60Hz]</v>
      </c>
      <c r="AR18" s="63">
        <f t="shared" si="13"/>
        <v>1</v>
      </c>
      <c r="AS18" s="63">
        <f t="shared" si="14"/>
        <v>0</v>
      </c>
      <c r="AT18" s="63">
        <f t="shared" si="6"/>
        <v>0</v>
      </c>
      <c r="AU18" s="63" t="str">
        <f t="shared" si="15"/>
        <v>EFG-aaaa■[60Hz]</v>
      </c>
      <c r="AV18" s="62">
        <f t="shared" si="7"/>
        <v>1</v>
      </c>
      <c r="AW18" s="62" t="e">
        <f t="shared" si="16"/>
        <v>#REF!</v>
      </c>
    </row>
    <row r="19" spans="1:49" s="11" customFormat="1" ht="25.2" customHeight="1" x14ac:dyDescent="0.2">
      <c r="A19" s="61">
        <f t="shared" si="8"/>
        <v>8</v>
      </c>
      <c r="B19" s="23" t="str">
        <f t="shared" si="2"/>
        <v/>
      </c>
      <c r="C19" s="61"/>
      <c r="D19" s="21" t="str">
        <f t="shared" si="9"/>
        <v/>
      </c>
      <c r="E19" s="21" t="str">
        <f t="shared" si="10"/>
        <v/>
      </c>
      <c r="F19" s="68"/>
      <c r="G19" s="72"/>
      <c r="H19" s="68"/>
      <c r="I19" s="21" t="str">
        <f>IF(OR(G19="",H19="",U19=""),"",IFERROR(VLOOKUP(G19&amp;H19&amp;U19,※編集不可※選択項目!#REF!,5,FALSE),"該当なし"))</f>
        <v/>
      </c>
      <c r="J19" s="73"/>
      <c r="K19" s="68"/>
      <c r="L19" s="21" t="str">
        <f t="shared" si="3"/>
        <v/>
      </c>
      <c r="M19" s="68"/>
      <c r="N19" s="68"/>
      <c r="O19" s="21"/>
      <c r="P19" s="21"/>
      <c r="Q19" s="21"/>
      <c r="R19" s="21"/>
      <c r="S19" s="22" t="str">
        <f t="shared" si="11"/>
        <v/>
      </c>
      <c r="T19" s="68"/>
      <c r="U19" s="68"/>
      <c r="V19" s="68"/>
      <c r="W19" s="68"/>
      <c r="X19" s="68"/>
      <c r="Y19" s="68"/>
      <c r="Z19" s="74"/>
      <c r="AA19" s="73"/>
      <c r="AB19" s="74"/>
      <c r="AC19" s="89"/>
      <c r="AD19" s="90"/>
      <c r="AE19" s="69"/>
      <c r="AF19" s="69"/>
      <c r="AG19" s="60"/>
      <c r="AH19" s="10" t="e">
        <f>INDEX(※編集不可※選択項目!#REF!,MATCH('入力例 (2)'!G19&amp;'入力例 (2)'!H19&amp;'入力例 (2)'!I19,※編集不可※選択項目!#REF!,0))</f>
        <v>#REF!</v>
      </c>
      <c r="AI19" s="10" t="str">
        <f t="shared" si="4"/>
        <v/>
      </c>
      <c r="AJ19" s="10" t="e">
        <f>IF(G19&amp;H19=※編集不可※選択項目!#REF!,VLOOKUP('入力例 (2)'!U19,※編集不可※選択項目!#REF!,3,TRUE),AK19)</f>
        <v>#REF!</v>
      </c>
      <c r="AK19" s="10" t="e">
        <f>IF(G19&amp;H19=※編集不可※選択項目!#REF!,VLOOKUP('入力例 (2)'!U19,※編集不可※選択項目!#REF!,3,TRUE),AL19)</f>
        <v>#REF!</v>
      </c>
      <c r="AL19" s="10" t="e">
        <f>IF(G19&amp;H19=※編集不可※選択項目!#REF!,VLOOKUP('入力例 (2)'!U19,※編集不可※選択項目!#REF!,3,TRUE),AM19)</f>
        <v>#REF!</v>
      </c>
      <c r="AM19" s="10" t="e">
        <f>IF(G19&amp;H19=※編集不可※選択項目!#REF!,VLOOKUP('入力例 (2)'!U19,※編集不可※選択項目!#REF!,3,TRUE),AN19)</f>
        <v>#REF!</v>
      </c>
      <c r="AN19" s="10" t="e">
        <f>IF(G19&amp;H19=※編集不可※選択項目!#REF!,VLOOKUP('入力例 (2)'!U19,※編集不可※選択項目!#REF!,3,TRUE),"")</f>
        <v>#REF!</v>
      </c>
      <c r="AO19" s="11" t="e">
        <f>VLOOKUP(Y19&amp;G19&amp;H19,※編集不可※選択項目!#REF!,2,FALSE)</f>
        <v>#REF!</v>
      </c>
      <c r="AP19" s="10" t="e">
        <f t="shared" si="12"/>
        <v>#REF!</v>
      </c>
      <c r="AQ19" s="75" t="str">
        <f t="shared" si="5"/>
        <v/>
      </c>
      <c r="AR19" s="63">
        <f t="shared" si="13"/>
        <v>0</v>
      </c>
      <c r="AS19" s="63">
        <f t="shared" si="14"/>
        <v>0</v>
      </c>
      <c r="AT19" s="63">
        <f t="shared" si="6"/>
        <v>0</v>
      </c>
      <c r="AU19" s="63" t="str">
        <f t="shared" si="15"/>
        <v/>
      </c>
      <c r="AV19" s="62">
        <f t="shared" si="7"/>
        <v>0</v>
      </c>
      <c r="AW19" s="62">
        <f t="shared" si="16"/>
        <v>0</v>
      </c>
    </row>
    <row r="20" spans="1:49" s="11" customFormat="1" ht="25.2" customHeight="1" x14ac:dyDescent="0.2">
      <c r="A20" s="61">
        <f t="shared" si="8"/>
        <v>9</v>
      </c>
      <c r="B20" s="23" t="str">
        <f t="shared" si="2"/>
        <v/>
      </c>
      <c r="C20" s="61"/>
      <c r="D20" s="21" t="str">
        <f t="shared" si="9"/>
        <v/>
      </c>
      <c r="E20" s="21" t="str">
        <f t="shared" si="10"/>
        <v/>
      </c>
      <c r="F20" s="68"/>
      <c r="G20" s="72"/>
      <c r="H20" s="68"/>
      <c r="I20" s="21" t="str">
        <f>IF(OR(G20="",H20="",U20=""),"",IFERROR(VLOOKUP(G20&amp;H20&amp;U20,※編集不可※選択項目!#REF!,5,FALSE),"該当なし"))</f>
        <v/>
      </c>
      <c r="J20" s="73"/>
      <c r="K20" s="68"/>
      <c r="L20" s="21" t="str">
        <f t="shared" si="3"/>
        <v/>
      </c>
      <c r="M20" s="68"/>
      <c r="N20" s="68"/>
      <c r="O20" s="21"/>
      <c r="P20" s="21"/>
      <c r="Q20" s="21"/>
      <c r="R20" s="21"/>
      <c r="S20" s="22" t="str">
        <f t="shared" si="11"/>
        <v/>
      </c>
      <c r="T20" s="68"/>
      <c r="U20" s="68"/>
      <c r="V20" s="68"/>
      <c r="W20" s="68"/>
      <c r="X20" s="68"/>
      <c r="Y20" s="68"/>
      <c r="Z20" s="74"/>
      <c r="AA20" s="73"/>
      <c r="AB20" s="74"/>
      <c r="AC20" s="89"/>
      <c r="AD20" s="90"/>
      <c r="AE20" s="69"/>
      <c r="AF20" s="69"/>
      <c r="AG20" s="60"/>
      <c r="AH20" s="10" t="e">
        <f>INDEX(※編集不可※選択項目!#REF!,MATCH('入力例 (2)'!G20&amp;'入力例 (2)'!H20&amp;'入力例 (2)'!I20,※編集不可※選択項目!#REF!,0))</f>
        <v>#REF!</v>
      </c>
      <c r="AI20" s="10" t="str">
        <f t="shared" si="4"/>
        <v/>
      </c>
      <c r="AJ20" s="10" t="e">
        <f>IF(G20&amp;H20=※編集不可※選択項目!#REF!,VLOOKUP('入力例 (2)'!U20,※編集不可※選択項目!#REF!,3,TRUE),AK20)</f>
        <v>#REF!</v>
      </c>
      <c r="AK20" s="10" t="e">
        <f>IF(G20&amp;H20=※編集不可※選択項目!#REF!,VLOOKUP('入力例 (2)'!U20,※編集不可※選択項目!#REF!,3,TRUE),AL20)</f>
        <v>#REF!</v>
      </c>
      <c r="AL20" s="10" t="e">
        <f>IF(G20&amp;H20=※編集不可※選択項目!#REF!,VLOOKUP('入力例 (2)'!U20,※編集不可※選択項目!#REF!,3,TRUE),AM20)</f>
        <v>#REF!</v>
      </c>
      <c r="AM20" s="10" t="e">
        <f>IF(G20&amp;H20=※編集不可※選択項目!#REF!,VLOOKUP('入力例 (2)'!U20,※編集不可※選択項目!#REF!,3,TRUE),AN20)</f>
        <v>#REF!</v>
      </c>
      <c r="AN20" s="10" t="e">
        <f>IF(G20&amp;H20=※編集不可※選択項目!#REF!,VLOOKUP('入力例 (2)'!U20,※編集不可※選択項目!#REF!,3,TRUE),"")</f>
        <v>#REF!</v>
      </c>
      <c r="AO20" s="11" t="e">
        <f>VLOOKUP(Y20&amp;G20&amp;H20,※編集不可※選択項目!#REF!,2,FALSE)</f>
        <v>#REF!</v>
      </c>
      <c r="AP20" s="10" t="e">
        <f t="shared" si="12"/>
        <v>#REF!</v>
      </c>
      <c r="AQ20" s="75" t="str">
        <f t="shared" si="5"/>
        <v/>
      </c>
      <c r="AR20" s="63">
        <f t="shared" si="13"/>
        <v>0</v>
      </c>
      <c r="AS20" s="63">
        <f t="shared" si="14"/>
        <v>0</v>
      </c>
      <c r="AT20" s="63">
        <f t="shared" si="6"/>
        <v>0</v>
      </c>
      <c r="AU20" s="63" t="str">
        <f t="shared" si="15"/>
        <v/>
      </c>
      <c r="AV20" s="62">
        <f t="shared" si="7"/>
        <v>0</v>
      </c>
      <c r="AW20" s="62">
        <f t="shared" si="16"/>
        <v>0</v>
      </c>
    </row>
    <row r="21" spans="1:49" s="11" customFormat="1" ht="25.2" customHeight="1" x14ac:dyDescent="0.2">
      <c r="A21" s="61">
        <f t="shared" si="8"/>
        <v>10</v>
      </c>
      <c r="B21" s="23" t="str">
        <f t="shared" si="2"/>
        <v/>
      </c>
      <c r="C21" s="61"/>
      <c r="D21" s="21" t="str">
        <f t="shared" si="9"/>
        <v/>
      </c>
      <c r="E21" s="21" t="str">
        <f t="shared" si="10"/>
        <v/>
      </c>
      <c r="F21" s="68"/>
      <c r="G21" s="72"/>
      <c r="H21" s="68"/>
      <c r="I21" s="21" t="str">
        <f>IF(OR(G21="",H21="",U21=""),"",IFERROR(VLOOKUP(G21&amp;H21&amp;U21,※編集不可※選択項目!#REF!,5,FALSE),"該当なし"))</f>
        <v/>
      </c>
      <c r="J21" s="73"/>
      <c r="K21" s="68"/>
      <c r="L21" s="21" t="str">
        <f t="shared" si="3"/>
        <v/>
      </c>
      <c r="M21" s="68"/>
      <c r="N21" s="68"/>
      <c r="O21" s="21"/>
      <c r="P21" s="21"/>
      <c r="Q21" s="21"/>
      <c r="R21" s="21"/>
      <c r="S21" s="22" t="str">
        <f t="shared" si="11"/>
        <v/>
      </c>
      <c r="T21" s="68"/>
      <c r="U21" s="68"/>
      <c r="V21" s="68"/>
      <c r="W21" s="68"/>
      <c r="X21" s="68"/>
      <c r="Y21" s="68"/>
      <c r="Z21" s="74"/>
      <c r="AA21" s="73"/>
      <c r="AB21" s="74"/>
      <c r="AC21" s="89"/>
      <c r="AD21" s="90"/>
      <c r="AE21" s="69"/>
      <c r="AF21" s="69"/>
      <c r="AG21" s="60"/>
      <c r="AH21" s="10" t="e">
        <f>INDEX(※編集不可※選択項目!#REF!,MATCH('入力例 (2)'!G21&amp;'入力例 (2)'!H21&amp;'入力例 (2)'!I21,※編集不可※選択項目!#REF!,0))</f>
        <v>#REF!</v>
      </c>
      <c r="AI21" s="10" t="str">
        <f t="shared" si="4"/>
        <v/>
      </c>
      <c r="AJ21" s="10" t="e">
        <f>IF(G21&amp;H21=※編集不可※選択項目!#REF!,VLOOKUP('入力例 (2)'!U21,※編集不可※選択項目!#REF!,3,TRUE),AK21)</f>
        <v>#REF!</v>
      </c>
      <c r="AK21" s="10" t="e">
        <f>IF(G21&amp;H21=※編集不可※選択項目!#REF!,VLOOKUP('入力例 (2)'!U21,※編集不可※選択項目!#REF!,3,TRUE),AL21)</f>
        <v>#REF!</v>
      </c>
      <c r="AL21" s="10" t="e">
        <f>IF(G21&amp;H21=※編集不可※選択項目!#REF!,VLOOKUP('入力例 (2)'!U21,※編集不可※選択項目!#REF!,3,TRUE),AM21)</f>
        <v>#REF!</v>
      </c>
      <c r="AM21" s="10" t="e">
        <f>IF(G21&amp;H21=※編集不可※選択項目!#REF!,VLOOKUP('入力例 (2)'!U21,※編集不可※選択項目!#REF!,3,TRUE),AN21)</f>
        <v>#REF!</v>
      </c>
      <c r="AN21" s="10" t="e">
        <f>IF(G21&amp;H21=※編集不可※選択項目!#REF!,VLOOKUP('入力例 (2)'!U21,※編集不可※選択項目!#REF!,3,TRUE),"")</f>
        <v>#REF!</v>
      </c>
      <c r="AO21" s="11" t="e">
        <f>VLOOKUP(Y21&amp;G21&amp;H21,※編集不可※選択項目!#REF!,2,FALSE)</f>
        <v>#REF!</v>
      </c>
      <c r="AP21" s="10" t="e">
        <f t="shared" si="12"/>
        <v>#REF!</v>
      </c>
      <c r="AQ21" s="75" t="str">
        <f t="shared" si="5"/>
        <v/>
      </c>
      <c r="AR21" s="63">
        <f t="shared" si="13"/>
        <v>0</v>
      </c>
      <c r="AS21" s="63">
        <f t="shared" si="14"/>
        <v>0</v>
      </c>
      <c r="AT21" s="63">
        <f t="shared" si="6"/>
        <v>0</v>
      </c>
      <c r="AU21" s="63" t="str">
        <f t="shared" si="15"/>
        <v/>
      </c>
      <c r="AV21" s="62">
        <f t="shared" si="7"/>
        <v>0</v>
      </c>
      <c r="AW21" s="62">
        <f t="shared" si="16"/>
        <v>0</v>
      </c>
    </row>
    <row r="22" spans="1:49" s="11" customFormat="1" ht="25.2" customHeight="1" x14ac:dyDescent="0.2">
      <c r="A22" s="61">
        <f t="shared" si="8"/>
        <v>11</v>
      </c>
      <c r="B22" s="23" t="str">
        <f t="shared" si="2"/>
        <v/>
      </c>
      <c r="C22" s="61"/>
      <c r="D22" s="21" t="str">
        <f t="shared" si="9"/>
        <v/>
      </c>
      <c r="E22" s="21" t="str">
        <f t="shared" si="10"/>
        <v/>
      </c>
      <c r="F22" s="68"/>
      <c r="G22" s="72"/>
      <c r="H22" s="68"/>
      <c r="I22" s="21" t="str">
        <f>IF(OR(G22="",H22="",U22=""),"",IFERROR(VLOOKUP(G22&amp;H22&amp;U22,※編集不可※選択項目!#REF!,5,FALSE),"該当なし"))</f>
        <v/>
      </c>
      <c r="J22" s="73"/>
      <c r="K22" s="68"/>
      <c r="L22" s="21" t="str">
        <f t="shared" si="3"/>
        <v/>
      </c>
      <c r="M22" s="68"/>
      <c r="N22" s="68"/>
      <c r="O22" s="21"/>
      <c r="P22" s="21"/>
      <c r="Q22" s="21"/>
      <c r="R22" s="21"/>
      <c r="S22" s="22" t="str">
        <f t="shared" si="11"/>
        <v/>
      </c>
      <c r="T22" s="68"/>
      <c r="U22" s="68"/>
      <c r="V22" s="68"/>
      <c r="W22" s="68"/>
      <c r="X22" s="68"/>
      <c r="Y22" s="68"/>
      <c r="Z22" s="74"/>
      <c r="AA22" s="73"/>
      <c r="AB22" s="74"/>
      <c r="AC22" s="89"/>
      <c r="AD22" s="90"/>
      <c r="AE22" s="69"/>
      <c r="AF22" s="69"/>
      <c r="AG22" s="60"/>
      <c r="AH22" s="10" t="e">
        <f>INDEX(※編集不可※選択項目!#REF!,MATCH('入力例 (2)'!G22&amp;'入力例 (2)'!H22&amp;'入力例 (2)'!I22,※編集不可※選択項目!#REF!,0))</f>
        <v>#REF!</v>
      </c>
      <c r="AI22" s="10" t="str">
        <f t="shared" si="4"/>
        <v/>
      </c>
      <c r="AJ22" s="10" t="e">
        <f>IF(G22&amp;H22=※編集不可※選択項目!#REF!,VLOOKUP('入力例 (2)'!U22,※編集不可※選択項目!#REF!,3,TRUE),AK22)</f>
        <v>#REF!</v>
      </c>
      <c r="AK22" s="10" t="e">
        <f>IF(G22&amp;H22=※編集不可※選択項目!#REF!,VLOOKUP('入力例 (2)'!U22,※編集不可※選択項目!#REF!,3,TRUE),AL22)</f>
        <v>#REF!</v>
      </c>
      <c r="AL22" s="10" t="e">
        <f>IF(G22&amp;H22=※編集不可※選択項目!#REF!,VLOOKUP('入力例 (2)'!U22,※編集不可※選択項目!#REF!,3,TRUE),AM22)</f>
        <v>#REF!</v>
      </c>
      <c r="AM22" s="10" t="e">
        <f>IF(G22&amp;H22=※編集不可※選択項目!#REF!,VLOOKUP('入力例 (2)'!U22,※編集不可※選択項目!#REF!,3,TRUE),AN22)</f>
        <v>#REF!</v>
      </c>
      <c r="AN22" s="10" t="e">
        <f>IF(G22&amp;H22=※編集不可※選択項目!#REF!,VLOOKUP('入力例 (2)'!U22,※編集不可※選択項目!#REF!,3,TRUE),"")</f>
        <v>#REF!</v>
      </c>
      <c r="AO22" s="11" t="e">
        <f>VLOOKUP(Y22&amp;G22&amp;H22,※編集不可※選択項目!#REF!,2,FALSE)</f>
        <v>#REF!</v>
      </c>
      <c r="AP22" s="10" t="e">
        <f t="shared" si="12"/>
        <v>#REF!</v>
      </c>
      <c r="AQ22" s="75" t="str">
        <f t="shared" si="5"/>
        <v/>
      </c>
      <c r="AR22" s="63">
        <f t="shared" si="13"/>
        <v>0</v>
      </c>
      <c r="AS22" s="63">
        <f t="shared" si="14"/>
        <v>0</v>
      </c>
      <c r="AT22" s="63">
        <f t="shared" si="6"/>
        <v>0</v>
      </c>
      <c r="AU22" s="63" t="str">
        <f t="shared" si="15"/>
        <v/>
      </c>
      <c r="AV22" s="62">
        <f t="shared" si="7"/>
        <v>0</v>
      </c>
      <c r="AW22" s="62">
        <f t="shared" si="16"/>
        <v>0</v>
      </c>
    </row>
    <row r="23" spans="1:49" s="11" customFormat="1" ht="25.2" customHeight="1" x14ac:dyDescent="0.2">
      <c r="A23" s="61">
        <f t="shared" si="8"/>
        <v>12</v>
      </c>
      <c r="B23" s="23" t="str">
        <f t="shared" si="2"/>
        <v/>
      </c>
      <c r="C23" s="61"/>
      <c r="D23" s="21" t="str">
        <f t="shared" si="9"/>
        <v/>
      </c>
      <c r="E23" s="21" t="str">
        <f t="shared" si="10"/>
        <v/>
      </c>
      <c r="F23" s="68"/>
      <c r="G23" s="72"/>
      <c r="H23" s="68"/>
      <c r="I23" s="21" t="str">
        <f>IF(OR(G23="",H23="",U23=""),"",IFERROR(VLOOKUP(G23&amp;H23&amp;U23,※編集不可※選択項目!#REF!,5,FALSE),"該当なし"))</f>
        <v/>
      </c>
      <c r="J23" s="73"/>
      <c r="K23" s="68"/>
      <c r="L23" s="21" t="str">
        <f t="shared" si="3"/>
        <v/>
      </c>
      <c r="M23" s="68"/>
      <c r="N23" s="68"/>
      <c r="O23" s="21"/>
      <c r="P23" s="21"/>
      <c r="Q23" s="21"/>
      <c r="R23" s="21"/>
      <c r="S23" s="22" t="str">
        <f t="shared" si="11"/>
        <v/>
      </c>
      <c r="T23" s="68"/>
      <c r="U23" s="68"/>
      <c r="V23" s="68"/>
      <c r="W23" s="68"/>
      <c r="X23" s="68"/>
      <c r="Y23" s="68"/>
      <c r="Z23" s="74"/>
      <c r="AA23" s="73"/>
      <c r="AB23" s="74"/>
      <c r="AC23" s="89"/>
      <c r="AD23" s="90"/>
      <c r="AE23" s="69"/>
      <c r="AF23" s="69"/>
      <c r="AG23" s="60"/>
      <c r="AH23" s="10" t="e">
        <f>INDEX(※編集不可※選択項目!#REF!,MATCH('入力例 (2)'!G23&amp;'入力例 (2)'!H23&amp;'入力例 (2)'!I23,※編集不可※選択項目!#REF!,0))</f>
        <v>#REF!</v>
      </c>
      <c r="AI23" s="10" t="str">
        <f t="shared" si="4"/>
        <v/>
      </c>
      <c r="AJ23" s="10" t="e">
        <f>IF(G23&amp;H23=※編集不可※選択項目!#REF!,VLOOKUP('入力例 (2)'!U23,※編集不可※選択項目!#REF!,3,TRUE),AK23)</f>
        <v>#REF!</v>
      </c>
      <c r="AK23" s="10" t="e">
        <f>IF(G23&amp;H23=※編集不可※選択項目!#REF!,VLOOKUP('入力例 (2)'!U23,※編集不可※選択項目!#REF!,3,TRUE),AL23)</f>
        <v>#REF!</v>
      </c>
      <c r="AL23" s="10" t="e">
        <f>IF(G23&amp;H23=※編集不可※選択項目!#REF!,VLOOKUP('入力例 (2)'!U23,※編集不可※選択項目!#REF!,3,TRUE),AM23)</f>
        <v>#REF!</v>
      </c>
      <c r="AM23" s="10" t="e">
        <f>IF(G23&amp;H23=※編集不可※選択項目!#REF!,VLOOKUP('入力例 (2)'!U23,※編集不可※選択項目!#REF!,3,TRUE),AN23)</f>
        <v>#REF!</v>
      </c>
      <c r="AN23" s="10" t="e">
        <f>IF(G23&amp;H23=※編集不可※選択項目!#REF!,VLOOKUP('入力例 (2)'!U23,※編集不可※選択項目!#REF!,3,TRUE),"")</f>
        <v>#REF!</v>
      </c>
      <c r="AO23" s="11" t="e">
        <f>VLOOKUP(Y23&amp;G23&amp;H23,※編集不可※選択項目!#REF!,2,FALSE)</f>
        <v>#REF!</v>
      </c>
      <c r="AP23" s="10" t="e">
        <f t="shared" si="12"/>
        <v>#REF!</v>
      </c>
      <c r="AQ23" s="75" t="str">
        <f t="shared" si="5"/>
        <v/>
      </c>
      <c r="AR23" s="63">
        <f t="shared" si="13"/>
        <v>0</v>
      </c>
      <c r="AS23" s="63">
        <f t="shared" si="14"/>
        <v>0</v>
      </c>
      <c r="AT23" s="63">
        <f t="shared" si="6"/>
        <v>0</v>
      </c>
      <c r="AU23" s="63" t="str">
        <f t="shared" si="15"/>
        <v/>
      </c>
      <c r="AV23" s="62">
        <f t="shared" si="7"/>
        <v>0</v>
      </c>
      <c r="AW23" s="62">
        <f t="shared" si="16"/>
        <v>0</v>
      </c>
    </row>
    <row r="24" spans="1:49" s="11" customFormat="1" ht="25.2" customHeight="1" x14ac:dyDescent="0.2">
      <c r="A24" s="61">
        <f t="shared" si="8"/>
        <v>13</v>
      </c>
      <c r="B24" s="23" t="str">
        <f t="shared" si="2"/>
        <v/>
      </c>
      <c r="C24" s="61"/>
      <c r="D24" s="21" t="str">
        <f t="shared" si="9"/>
        <v/>
      </c>
      <c r="E24" s="21" t="str">
        <f t="shared" si="10"/>
        <v/>
      </c>
      <c r="F24" s="68"/>
      <c r="G24" s="72"/>
      <c r="H24" s="68"/>
      <c r="I24" s="21" t="str">
        <f>IF(OR(G24="",H24="",U24=""),"",IFERROR(VLOOKUP(G24&amp;H24&amp;U24,※編集不可※選択項目!#REF!,5,FALSE),"該当なし"))</f>
        <v/>
      </c>
      <c r="J24" s="73"/>
      <c r="K24" s="68"/>
      <c r="L24" s="21" t="str">
        <f t="shared" si="3"/>
        <v/>
      </c>
      <c r="M24" s="68"/>
      <c r="N24" s="68"/>
      <c r="O24" s="21"/>
      <c r="P24" s="21"/>
      <c r="Q24" s="21"/>
      <c r="R24" s="21"/>
      <c r="S24" s="22" t="str">
        <f t="shared" si="11"/>
        <v/>
      </c>
      <c r="T24" s="68"/>
      <c r="U24" s="68"/>
      <c r="V24" s="68"/>
      <c r="W24" s="68"/>
      <c r="X24" s="68"/>
      <c r="Y24" s="68"/>
      <c r="Z24" s="74"/>
      <c r="AA24" s="73"/>
      <c r="AB24" s="74"/>
      <c r="AC24" s="89"/>
      <c r="AD24" s="90"/>
      <c r="AE24" s="69"/>
      <c r="AF24" s="69"/>
      <c r="AG24" s="60"/>
      <c r="AH24" s="10" t="e">
        <f>INDEX(※編集不可※選択項目!#REF!,MATCH('入力例 (2)'!G24&amp;'入力例 (2)'!H24&amp;'入力例 (2)'!I24,※編集不可※選択項目!#REF!,0))</f>
        <v>#REF!</v>
      </c>
      <c r="AI24" s="10" t="str">
        <f t="shared" si="4"/>
        <v/>
      </c>
      <c r="AJ24" s="10" t="e">
        <f>IF(G24&amp;H24=※編集不可※選択項目!#REF!,VLOOKUP('入力例 (2)'!U24,※編集不可※選択項目!#REF!,3,TRUE),AK24)</f>
        <v>#REF!</v>
      </c>
      <c r="AK24" s="10" t="e">
        <f>IF(G24&amp;H24=※編集不可※選択項目!#REF!,VLOOKUP('入力例 (2)'!U24,※編集不可※選択項目!#REF!,3,TRUE),AL24)</f>
        <v>#REF!</v>
      </c>
      <c r="AL24" s="10" t="e">
        <f>IF(G24&amp;H24=※編集不可※選択項目!#REF!,VLOOKUP('入力例 (2)'!U24,※編集不可※選択項目!#REF!,3,TRUE),AM24)</f>
        <v>#REF!</v>
      </c>
      <c r="AM24" s="10" t="e">
        <f>IF(G24&amp;H24=※編集不可※選択項目!#REF!,VLOOKUP('入力例 (2)'!U24,※編集不可※選択項目!#REF!,3,TRUE),AN24)</f>
        <v>#REF!</v>
      </c>
      <c r="AN24" s="10" t="e">
        <f>IF(G24&amp;H24=※編集不可※選択項目!#REF!,VLOOKUP('入力例 (2)'!U24,※編集不可※選択項目!#REF!,3,TRUE),"")</f>
        <v>#REF!</v>
      </c>
      <c r="AO24" s="11" t="e">
        <f>VLOOKUP(Y24&amp;G24&amp;H24,※編集不可※選択項目!#REF!,2,FALSE)</f>
        <v>#REF!</v>
      </c>
      <c r="AP24" s="10" t="e">
        <f t="shared" si="12"/>
        <v>#REF!</v>
      </c>
      <c r="AQ24" s="75" t="str">
        <f t="shared" si="5"/>
        <v/>
      </c>
      <c r="AR24" s="63">
        <f t="shared" si="13"/>
        <v>0</v>
      </c>
      <c r="AS24" s="63">
        <f t="shared" si="14"/>
        <v>0</v>
      </c>
      <c r="AT24" s="63">
        <f t="shared" si="6"/>
        <v>0</v>
      </c>
      <c r="AU24" s="63" t="str">
        <f t="shared" si="15"/>
        <v/>
      </c>
      <c r="AV24" s="62">
        <f t="shared" si="7"/>
        <v>0</v>
      </c>
      <c r="AW24" s="62">
        <f t="shared" si="16"/>
        <v>0</v>
      </c>
    </row>
    <row r="25" spans="1:49" s="11" customFormat="1" ht="25.2" customHeight="1" x14ac:dyDescent="0.2">
      <c r="A25" s="61">
        <f t="shared" si="8"/>
        <v>14</v>
      </c>
      <c r="B25" s="23" t="str">
        <f t="shared" si="2"/>
        <v/>
      </c>
      <c r="C25" s="61"/>
      <c r="D25" s="21" t="str">
        <f t="shared" si="9"/>
        <v/>
      </c>
      <c r="E25" s="21" t="str">
        <f t="shared" si="10"/>
        <v/>
      </c>
      <c r="F25" s="68"/>
      <c r="G25" s="72"/>
      <c r="H25" s="68"/>
      <c r="I25" s="21" t="str">
        <f>IF(OR(G25="",H25="",U25=""),"",IFERROR(VLOOKUP(G25&amp;H25&amp;U25,※編集不可※選択項目!#REF!,5,FALSE),"該当なし"))</f>
        <v/>
      </c>
      <c r="J25" s="73"/>
      <c r="K25" s="68"/>
      <c r="L25" s="21" t="str">
        <f t="shared" si="3"/>
        <v/>
      </c>
      <c r="M25" s="68"/>
      <c r="N25" s="68"/>
      <c r="O25" s="21"/>
      <c r="P25" s="21"/>
      <c r="Q25" s="21"/>
      <c r="R25" s="21"/>
      <c r="S25" s="22" t="str">
        <f t="shared" si="11"/>
        <v/>
      </c>
      <c r="T25" s="68"/>
      <c r="U25" s="68"/>
      <c r="V25" s="68"/>
      <c r="W25" s="68"/>
      <c r="X25" s="68"/>
      <c r="Y25" s="68"/>
      <c r="Z25" s="74"/>
      <c r="AA25" s="73"/>
      <c r="AB25" s="74"/>
      <c r="AC25" s="89"/>
      <c r="AD25" s="90"/>
      <c r="AE25" s="69"/>
      <c r="AF25" s="69"/>
      <c r="AG25" s="60"/>
      <c r="AH25" s="10" t="e">
        <f>INDEX(※編集不可※選択項目!#REF!,MATCH('入力例 (2)'!G25&amp;'入力例 (2)'!H25&amp;'入力例 (2)'!I25,※編集不可※選択項目!#REF!,0))</f>
        <v>#REF!</v>
      </c>
      <c r="AI25" s="10" t="str">
        <f t="shared" si="4"/>
        <v/>
      </c>
      <c r="AJ25" s="10" t="e">
        <f>IF(G25&amp;H25=※編集不可※選択項目!#REF!,VLOOKUP('入力例 (2)'!U25,※編集不可※選択項目!#REF!,3,TRUE),AK25)</f>
        <v>#REF!</v>
      </c>
      <c r="AK25" s="10" t="e">
        <f>IF(G25&amp;H25=※編集不可※選択項目!#REF!,VLOOKUP('入力例 (2)'!U25,※編集不可※選択項目!#REF!,3,TRUE),AL25)</f>
        <v>#REF!</v>
      </c>
      <c r="AL25" s="10" t="e">
        <f>IF(G25&amp;H25=※編集不可※選択項目!#REF!,VLOOKUP('入力例 (2)'!U25,※編集不可※選択項目!#REF!,3,TRUE),AM25)</f>
        <v>#REF!</v>
      </c>
      <c r="AM25" s="10" t="e">
        <f>IF(G25&amp;H25=※編集不可※選択項目!#REF!,VLOOKUP('入力例 (2)'!U25,※編集不可※選択項目!#REF!,3,TRUE),AN25)</f>
        <v>#REF!</v>
      </c>
      <c r="AN25" s="10" t="e">
        <f>IF(G25&amp;H25=※編集不可※選択項目!#REF!,VLOOKUP('入力例 (2)'!U25,※編集不可※選択項目!#REF!,3,TRUE),"")</f>
        <v>#REF!</v>
      </c>
      <c r="AO25" s="11" t="e">
        <f>VLOOKUP(Y25&amp;G25&amp;H25,※編集不可※選択項目!#REF!,2,FALSE)</f>
        <v>#REF!</v>
      </c>
      <c r="AP25" s="10" t="e">
        <f t="shared" si="12"/>
        <v>#REF!</v>
      </c>
      <c r="AQ25" s="75" t="str">
        <f t="shared" si="5"/>
        <v/>
      </c>
      <c r="AR25" s="63">
        <f t="shared" si="13"/>
        <v>0</v>
      </c>
      <c r="AS25" s="63">
        <f t="shared" si="14"/>
        <v>0</v>
      </c>
      <c r="AT25" s="63">
        <f t="shared" si="6"/>
        <v>0</v>
      </c>
      <c r="AU25" s="63" t="str">
        <f t="shared" si="15"/>
        <v/>
      </c>
      <c r="AV25" s="62">
        <f t="shared" si="7"/>
        <v>0</v>
      </c>
      <c r="AW25" s="62">
        <f t="shared" si="16"/>
        <v>0</v>
      </c>
    </row>
    <row r="26" spans="1:49" s="11" customFormat="1" ht="25.2" customHeight="1" x14ac:dyDescent="0.2">
      <c r="A26" s="61">
        <f t="shared" si="8"/>
        <v>15</v>
      </c>
      <c r="B26" s="23" t="str">
        <f t="shared" si="2"/>
        <v/>
      </c>
      <c r="C26" s="61"/>
      <c r="D26" s="21" t="str">
        <f t="shared" si="9"/>
        <v/>
      </c>
      <c r="E26" s="21" t="str">
        <f t="shared" si="10"/>
        <v/>
      </c>
      <c r="F26" s="68"/>
      <c r="G26" s="72"/>
      <c r="H26" s="68"/>
      <c r="I26" s="21" t="str">
        <f>IF(OR(G26="",H26="",U26=""),"",IFERROR(VLOOKUP(G26&amp;H26&amp;U26,※編集不可※選択項目!#REF!,5,FALSE),"該当なし"))</f>
        <v/>
      </c>
      <c r="J26" s="73"/>
      <c r="K26" s="68"/>
      <c r="L26" s="21" t="str">
        <f t="shared" si="3"/>
        <v/>
      </c>
      <c r="M26" s="68"/>
      <c r="N26" s="68"/>
      <c r="O26" s="21"/>
      <c r="P26" s="21"/>
      <c r="Q26" s="21"/>
      <c r="R26" s="21"/>
      <c r="S26" s="22" t="str">
        <f t="shared" si="11"/>
        <v/>
      </c>
      <c r="T26" s="68"/>
      <c r="U26" s="68"/>
      <c r="V26" s="68"/>
      <c r="W26" s="68"/>
      <c r="X26" s="68"/>
      <c r="Y26" s="68"/>
      <c r="Z26" s="74"/>
      <c r="AA26" s="73"/>
      <c r="AB26" s="74"/>
      <c r="AC26" s="89"/>
      <c r="AD26" s="90"/>
      <c r="AE26" s="69"/>
      <c r="AF26" s="69"/>
      <c r="AG26" s="60"/>
      <c r="AH26" s="10" t="e">
        <f>INDEX(※編集不可※選択項目!#REF!,MATCH('入力例 (2)'!G26&amp;'入力例 (2)'!H26&amp;'入力例 (2)'!I26,※編集不可※選択項目!#REF!,0))</f>
        <v>#REF!</v>
      </c>
      <c r="AI26" s="10" t="str">
        <f t="shared" si="4"/>
        <v/>
      </c>
      <c r="AJ26" s="10" t="e">
        <f>IF(G26&amp;H26=※編集不可※選択項目!#REF!,VLOOKUP('入力例 (2)'!U26,※編集不可※選択項目!#REF!,3,TRUE),AK26)</f>
        <v>#REF!</v>
      </c>
      <c r="AK26" s="10" t="e">
        <f>IF(G26&amp;H26=※編集不可※選択項目!#REF!,VLOOKUP('入力例 (2)'!U26,※編集不可※選択項目!#REF!,3,TRUE),AL26)</f>
        <v>#REF!</v>
      </c>
      <c r="AL26" s="10" t="e">
        <f>IF(G26&amp;H26=※編集不可※選択項目!#REF!,VLOOKUP('入力例 (2)'!U26,※編集不可※選択項目!#REF!,3,TRUE),AM26)</f>
        <v>#REF!</v>
      </c>
      <c r="AM26" s="10" t="e">
        <f>IF(G26&amp;H26=※編集不可※選択項目!#REF!,VLOOKUP('入力例 (2)'!U26,※編集不可※選択項目!#REF!,3,TRUE),AN26)</f>
        <v>#REF!</v>
      </c>
      <c r="AN26" s="10" t="e">
        <f>IF(G26&amp;H26=※編集不可※選択項目!#REF!,VLOOKUP('入力例 (2)'!U26,※編集不可※選択項目!#REF!,3,TRUE),"")</f>
        <v>#REF!</v>
      </c>
      <c r="AO26" s="11" t="e">
        <f>VLOOKUP(Y26&amp;G26&amp;H26,※編集不可※選択項目!#REF!,2,FALSE)</f>
        <v>#REF!</v>
      </c>
      <c r="AP26" s="10" t="e">
        <f t="shared" si="12"/>
        <v>#REF!</v>
      </c>
      <c r="AQ26" s="75" t="str">
        <f t="shared" si="5"/>
        <v/>
      </c>
      <c r="AR26" s="63">
        <f t="shared" si="13"/>
        <v>0</v>
      </c>
      <c r="AS26" s="63">
        <f t="shared" si="14"/>
        <v>0</v>
      </c>
      <c r="AT26" s="63">
        <f t="shared" si="6"/>
        <v>0</v>
      </c>
      <c r="AU26" s="63" t="str">
        <f t="shared" si="15"/>
        <v/>
      </c>
      <c r="AV26" s="62">
        <f t="shared" si="7"/>
        <v>0</v>
      </c>
      <c r="AW26" s="62">
        <f t="shared" si="16"/>
        <v>0</v>
      </c>
    </row>
    <row r="27" spans="1:49" s="11" customFormat="1" ht="25.2" customHeight="1" x14ac:dyDescent="0.2">
      <c r="A27" s="61">
        <f t="shared" si="8"/>
        <v>16</v>
      </c>
      <c r="B27" s="23" t="str">
        <f t="shared" si="2"/>
        <v/>
      </c>
      <c r="C27" s="61"/>
      <c r="D27" s="21" t="str">
        <f t="shared" si="9"/>
        <v/>
      </c>
      <c r="E27" s="21" t="str">
        <f t="shared" si="10"/>
        <v/>
      </c>
      <c r="F27" s="68"/>
      <c r="G27" s="72"/>
      <c r="H27" s="68"/>
      <c r="I27" s="21" t="str">
        <f>IF(OR(G27="",H27="",U27=""),"",IFERROR(VLOOKUP(G27&amp;H27&amp;U27,※編集不可※選択項目!#REF!,5,FALSE),"該当なし"))</f>
        <v/>
      </c>
      <c r="J27" s="73"/>
      <c r="K27" s="68"/>
      <c r="L27" s="21" t="str">
        <f t="shared" si="3"/>
        <v/>
      </c>
      <c r="M27" s="68"/>
      <c r="N27" s="68"/>
      <c r="O27" s="21"/>
      <c r="P27" s="21"/>
      <c r="Q27" s="21"/>
      <c r="R27" s="21"/>
      <c r="S27" s="22" t="str">
        <f t="shared" si="11"/>
        <v/>
      </c>
      <c r="T27" s="68"/>
      <c r="U27" s="68"/>
      <c r="V27" s="68"/>
      <c r="W27" s="68"/>
      <c r="X27" s="68"/>
      <c r="Y27" s="68"/>
      <c r="Z27" s="74"/>
      <c r="AA27" s="73"/>
      <c r="AB27" s="74"/>
      <c r="AC27" s="89"/>
      <c r="AD27" s="90"/>
      <c r="AE27" s="69"/>
      <c r="AF27" s="69"/>
      <c r="AG27" s="60"/>
      <c r="AH27" s="10" t="e">
        <f>INDEX(※編集不可※選択項目!#REF!,MATCH('入力例 (2)'!G27&amp;'入力例 (2)'!H27&amp;'入力例 (2)'!I27,※編集不可※選択項目!#REF!,0))</f>
        <v>#REF!</v>
      </c>
      <c r="AI27" s="10" t="str">
        <f t="shared" si="4"/>
        <v/>
      </c>
      <c r="AJ27" s="10" t="e">
        <f>IF(G27&amp;H27=※編集不可※選択項目!#REF!,VLOOKUP('入力例 (2)'!U27,※編集不可※選択項目!#REF!,3,TRUE),AK27)</f>
        <v>#REF!</v>
      </c>
      <c r="AK27" s="10" t="e">
        <f>IF(G27&amp;H27=※編集不可※選択項目!#REF!,VLOOKUP('入力例 (2)'!U27,※編集不可※選択項目!#REF!,3,TRUE),AL27)</f>
        <v>#REF!</v>
      </c>
      <c r="AL27" s="10" t="e">
        <f>IF(G27&amp;H27=※編集不可※選択項目!#REF!,VLOOKUP('入力例 (2)'!U27,※編集不可※選択項目!#REF!,3,TRUE),AM27)</f>
        <v>#REF!</v>
      </c>
      <c r="AM27" s="10" t="e">
        <f>IF(G27&amp;H27=※編集不可※選択項目!#REF!,VLOOKUP('入力例 (2)'!U27,※編集不可※選択項目!#REF!,3,TRUE),AN27)</f>
        <v>#REF!</v>
      </c>
      <c r="AN27" s="10" t="e">
        <f>IF(G27&amp;H27=※編集不可※選択項目!#REF!,VLOOKUP('入力例 (2)'!U27,※編集不可※選択項目!#REF!,3,TRUE),"")</f>
        <v>#REF!</v>
      </c>
      <c r="AO27" s="11" t="e">
        <f>VLOOKUP(Y27&amp;G27&amp;H27,※編集不可※選択項目!#REF!,2,FALSE)</f>
        <v>#REF!</v>
      </c>
      <c r="AP27" s="10" t="e">
        <f t="shared" si="12"/>
        <v>#REF!</v>
      </c>
      <c r="AQ27" s="75" t="str">
        <f t="shared" si="5"/>
        <v/>
      </c>
      <c r="AR27" s="63">
        <f t="shared" si="13"/>
        <v>0</v>
      </c>
      <c r="AS27" s="63">
        <f t="shared" si="14"/>
        <v>0</v>
      </c>
      <c r="AT27" s="63">
        <f t="shared" si="6"/>
        <v>0</v>
      </c>
      <c r="AU27" s="63" t="str">
        <f t="shared" si="15"/>
        <v/>
      </c>
      <c r="AV27" s="62">
        <f t="shared" si="7"/>
        <v>0</v>
      </c>
      <c r="AW27" s="62">
        <f t="shared" si="16"/>
        <v>0</v>
      </c>
    </row>
    <row r="28" spans="1:49" s="11" customFormat="1" ht="25.2" customHeight="1" x14ac:dyDescent="0.2">
      <c r="A28" s="61">
        <f t="shared" si="8"/>
        <v>17</v>
      </c>
      <c r="B28" s="23" t="str">
        <f t="shared" si="2"/>
        <v/>
      </c>
      <c r="C28" s="61"/>
      <c r="D28" s="21" t="str">
        <f t="shared" si="9"/>
        <v/>
      </c>
      <c r="E28" s="21" t="str">
        <f t="shared" si="10"/>
        <v/>
      </c>
      <c r="F28" s="68"/>
      <c r="G28" s="72"/>
      <c r="H28" s="68"/>
      <c r="I28" s="21" t="str">
        <f>IF(OR(G28="",H28="",U28=""),"",IFERROR(VLOOKUP(G28&amp;H28&amp;U28,※編集不可※選択項目!#REF!,5,FALSE),"該当なし"))</f>
        <v/>
      </c>
      <c r="J28" s="73"/>
      <c r="K28" s="68"/>
      <c r="L28" s="21" t="str">
        <f t="shared" si="3"/>
        <v/>
      </c>
      <c r="M28" s="68"/>
      <c r="N28" s="68"/>
      <c r="O28" s="21"/>
      <c r="P28" s="21"/>
      <c r="Q28" s="21"/>
      <c r="R28" s="21"/>
      <c r="S28" s="22" t="str">
        <f t="shared" si="11"/>
        <v/>
      </c>
      <c r="T28" s="68"/>
      <c r="U28" s="68"/>
      <c r="V28" s="68"/>
      <c r="W28" s="68"/>
      <c r="X28" s="68"/>
      <c r="Y28" s="68"/>
      <c r="Z28" s="74"/>
      <c r="AA28" s="73"/>
      <c r="AB28" s="74"/>
      <c r="AC28" s="89"/>
      <c r="AD28" s="90"/>
      <c r="AE28" s="69"/>
      <c r="AF28" s="69"/>
      <c r="AG28" s="60"/>
      <c r="AH28" s="10" t="e">
        <f>INDEX(※編集不可※選択項目!#REF!,MATCH('入力例 (2)'!G28&amp;'入力例 (2)'!H28&amp;'入力例 (2)'!I28,※編集不可※選択項目!#REF!,0))</f>
        <v>#REF!</v>
      </c>
      <c r="AI28" s="10" t="str">
        <f t="shared" si="4"/>
        <v/>
      </c>
      <c r="AJ28" s="10" t="e">
        <f>IF(G28&amp;H28=※編集不可※選択項目!#REF!,VLOOKUP('入力例 (2)'!U28,※編集不可※選択項目!#REF!,3,TRUE),AK28)</f>
        <v>#REF!</v>
      </c>
      <c r="AK28" s="10" t="e">
        <f>IF(G28&amp;H28=※編集不可※選択項目!#REF!,VLOOKUP('入力例 (2)'!U28,※編集不可※選択項目!#REF!,3,TRUE),AL28)</f>
        <v>#REF!</v>
      </c>
      <c r="AL28" s="10" t="e">
        <f>IF(G28&amp;H28=※編集不可※選択項目!#REF!,VLOOKUP('入力例 (2)'!U28,※編集不可※選択項目!#REF!,3,TRUE),AM28)</f>
        <v>#REF!</v>
      </c>
      <c r="AM28" s="10" t="e">
        <f>IF(G28&amp;H28=※編集不可※選択項目!#REF!,VLOOKUP('入力例 (2)'!U28,※編集不可※選択項目!#REF!,3,TRUE),AN28)</f>
        <v>#REF!</v>
      </c>
      <c r="AN28" s="10" t="e">
        <f>IF(G28&amp;H28=※編集不可※選択項目!#REF!,VLOOKUP('入力例 (2)'!U28,※編集不可※選択項目!#REF!,3,TRUE),"")</f>
        <v>#REF!</v>
      </c>
      <c r="AO28" s="11" t="e">
        <f>VLOOKUP(Y28&amp;G28&amp;H28,※編集不可※選択項目!#REF!,2,FALSE)</f>
        <v>#REF!</v>
      </c>
      <c r="AP28" s="10" t="e">
        <f t="shared" si="12"/>
        <v>#REF!</v>
      </c>
      <c r="AQ28" s="75" t="str">
        <f t="shared" si="5"/>
        <v/>
      </c>
      <c r="AR28" s="63">
        <f t="shared" si="13"/>
        <v>0</v>
      </c>
      <c r="AS28" s="63">
        <f t="shared" si="14"/>
        <v>0</v>
      </c>
      <c r="AT28" s="63">
        <f t="shared" si="6"/>
        <v>0</v>
      </c>
      <c r="AU28" s="63" t="str">
        <f t="shared" si="15"/>
        <v/>
      </c>
      <c r="AV28" s="62">
        <f t="shared" si="7"/>
        <v>0</v>
      </c>
      <c r="AW28" s="62">
        <f t="shared" si="16"/>
        <v>0</v>
      </c>
    </row>
    <row r="29" spans="1:49" s="11" customFormat="1" ht="25.2" customHeight="1" x14ac:dyDescent="0.2">
      <c r="A29" s="61">
        <f t="shared" si="8"/>
        <v>18</v>
      </c>
      <c r="B29" s="23" t="str">
        <f t="shared" si="2"/>
        <v/>
      </c>
      <c r="C29" s="61"/>
      <c r="D29" s="21" t="str">
        <f t="shared" si="9"/>
        <v/>
      </c>
      <c r="E29" s="21" t="str">
        <f t="shared" si="10"/>
        <v/>
      </c>
      <c r="F29" s="68"/>
      <c r="G29" s="72"/>
      <c r="H29" s="68"/>
      <c r="I29" s="21" t="str">
        <f>IF(OR(G29="",H29="",U29=""),"",IFERROR(VLOOKUP(G29&amp;H29&amp;U29,※編集不可※選択項目!#REF!,5,FALSE),"該当なし"))</f>
        <v/>
      </c>
      <c r="J29" s="73"/>
      <c r="K29" s="68"/>
      <c r="L29" s="21" t="str">
        <f t="shared" si="3"/>
        <v/>
      </c>
      <c r="M29" s="68"/>
      <c r="N29" s="68"/>
      <c r="O29" s="21"/>
      <c r="P29" s="21"/>
      <c r="Q29" s="21"/>
      <c r="R29" s="21"/>
      <c r="S29" s="22" t="str">
        <f t="shared" si="11"/>
        <v/>
      </c>
      <c r="T29" s="68"/>
      <c r="U29" s="68"/>
      <c r="V29" s="68"/>
      <c r="W29" s="68"/>
      <c r="X29" s="68"/>
      <c r="Y29" s="68"/>
      <c r="Z29" s="74"/>
      <c r="AA29" s="73"/>
      <c r="AB29" s="74"/>
      <c r="AC29" s="89"/>
      <c r="AD29" s="90"/>
      <c r="AE29" s="69"/>
      <c r="AF29" s="69"/>
      <c r="AG29" s="60"/>
      <c r="AH29" s="10" t="e">
        <f>INDEX(※編集不可※選択項目!#REF!,MATCH('入力例 (2)'!G29&amp;'入力例 (2)'!H29&amp;'入力例 (2)'!I29,※編集不可※選択項目!#REF!,0))</f>
        <v>#REF!</v>
      </c>
      <c r="AI29" s="10" t="str">
        <f t="shared" si="4"/>
        <v/>
      </c>
      <c r="AJ29" s="10" t="e">
        <f>IF(G29&amp;H29=※編集不可※選択項目!#REF!,VLOOKUP('入力例 (2)'!U29,※編集不可※選択項目!#REF!,3,TRUE),AK29)</f>
        <v>#REF!</v>
      </c>
      <c r="AK29" s="10" t="e">
        <f>IF(G29&amp;H29=※編集不可※選択項目!#REF!,VLOOKUP('入力例 (2)'!U29,※編集不可※選択項目!#REF!,3,TRUE),AL29)</f>
        <v>#REF!</v>
      </c>
      <c r="AL29" s="10" t="e">
        <f>IF(G29&amp;H29=※編集不可※選択項目!#REF!,VLOOKUP('入力例 (2)'!U29,※編集不可※選択項目!#REF!,3,TRUE),AM29)</f>
        <v>#REF!</v>
      </c>
      <c r="AM29" s="10" t="e">
        <f>IF(G29&amp;H29=※編集不可※選択項目!#REF!,VLOOKUP('入力例 (2)'!U29,※編集不可※選択項目!#REF!,3,TRUE),AN29)</f>
        <v>#REF!</v>
      </c>
      <c r="AN29" s="10" t="e">
        <f>IF(G29&amp;H29=※編集不可※選択項目!#REF!,VLOOKUP('入力例 (2)'!U29,※編集不可※選択項目!#REF!,3,TRUE),"")</f>
        <v>#REF!</v>
      </c>
      <c r="AO29" s="11" t="e">
        <f>VLOOKUP(Y29&amp;G29&amp;H29,※編集不可※選択項目!#REF!,2,FALSE)</f>
        <v>#REF!</v>
      </c>
      <c r="AP29" s="10" t="e">
        <f t="shared" si="12"/>
        <v>#REF!</v>
      </c>
      <c r="AQ29" s="75" t="str">
        <f t="shared" si="5"/>
        <v/>
      </c>
      <c r="AR29" s="63">
        <f t="shared" si="13"/>
        <v>0</v>
      </c>
      <c r="AS29" s="63">
        <f t="shared" si="14"/>
        <v>0</v>
      </c>
      <c r="AT29" s="63">
        <f t="shared" si="6"/>
        <v>0</v>
      </c>
      <c r="AU29" s="63" t="str">
        <f t="shared" si="15"/>
        <v/>
      </c>
      <c r="AV29" s="62">
        <f t="shared" si="7"/>
        <v>0</v>
      </c>
      <c r="AW29" s="62">
        <f t="shared" si="16"/>
        <v>0</v>
      </c>
    </row>
    <row r="30" spans="1:49" s="11" customFormat="1" ht="25.2" customHeight="1" x14ac:dyDescent="0.2">
      <c r="A30" s="61">
        <f t="shared" si="8"/>
        <v>19</v>
      </c>
      <c r="B30" s="23" t="str">
        <f t="shared" si="2"/>
        <v/>
      </c>
      <c r="C30" s="61"/>
      <c r="D30" s="21" t="str">
        <f t="shared" si="9"/>
        <v/>
      </c>
      <c r="E30" s="21" t="str">
        <f t="shared" si="10"/>
        <v/>
      </c>
      <c r="F30" s="68"/>
      <c r="G30" s="72"/>
      <c r="H30" s="68"/>
      <c r="I30" s="21" t="str">
        <f>IF(OR(G30="",H30="",U30=""),"",IFERROR(VLOOKUP(G30&amp;H30&amp;U30,※編集不可※選択項目!#REF!,5,FALSE),"該当なし"))</f>
        <v/>
      </c>
      <c r="J30" s="73"/>
      <c r="K30" s="68"/>
      <c r="L30" s="21" t="str">
        <f t="shared" si="3"/>
        <v/>
      </c>
      <c r="M30" s="68"/>
      <c r="N30" s="68"/>
      <c r="O30" s="21"/>
      <c r="P30" s="21"/>
      <c r="Q30" s="21"/>
      <c r="R30" s="21"/>
      <c r="S30" s="22" t="str">
        <f t="shared" si="11"/>
        <v/>
      </c>
      <c r="T30" s="68"/>
      <c r="U30" s="68"/>
      <c r="V30" s="68"/>
      <c r="W30" s="68"/>
      <c r="X30" s="68"/>
      <c r="Y30" s="68"/>
      <c r="Z30" s="74"/>
      <c r="AA30" s="73"/>
      <c r="AB30" s="74"/>
      <c r="AC30" s="89"/>
      <c r="AD30" s="90"/>
      <c r="AE30" s="69"/>
      <c r="AF30" s="69"/>
      <c r="AG30" s="60"/>
      <c r="AH30" s="10" t="e">
        <f>INDEX(※編集不可※選択項目!#REF!,MATCH('入力例 (2)'!G30&amp;'入力例 (2)'!H30&amp;'入力例 (2)'!I30,※編集不可※選択項目!#REF!,0))</f>
        <v>#REF!</v>
      </c>
      <c r="AI30" s="10" t="str">
        <f t="shared" si="4"/>
        <v/>
      </c>
      <c r="AJ30" s="10" t="e">
        <f>IF(G30&amp;H30=※編集不可※選択項目!#REF!,VLOOKUP('入力例 (2)'!U30,※編集不可※選択項目!#REF!,3,TRUE),AK30)</f>
        <v>#REF!</v>
      </c>
      <c r="AK30" s="10" t="e">
        <f>IF(G30&amp;H30=※編集不可※選択項目!#REF!,VLOOKUP('入力例 (2)'!U30,※編集不可※選択項目!#REF!,3,TRUE),AL30)</f>
        <v>#REF!</v>
      </c>
      <c r="AL30" s="10" t="e">
        <f>IF(G30&amp;H30=※編集不可※選択項目!#REF!,VLOOKUP('入力例 (2)'!U30,※編集不可※選択項目!#REF!,3,TRUE),AM30)</f>
        <v>#REF!</v>
      </c>
      <c r="AM30" s="10" t="e">
        <f>IF(G30&amp;H30=※編集不可※選択項目!#REF!,VLOOKUP('入力例 (2)'!U30,※編集不可※選択項目!#REF!,3,TRUE),AN30)</f>
        <v>#REF!</v>
      </c>
      <c r="AN30" s="10" t="e">
        <f>IF(G30&amp;H30=※編集不可※選択項目!#REF!,VLOOKUP('入力例 (2)'!U30,※編集不可※選択項目!#REF!,3,TRUE),"")</f>
        <v>#REF!</v>
      </c>
      <c r="AO30" s="11" t="e">
        <f>VLOOKUP(Y30&amp;G30&amp;H30,※編集不可※選択項目!#REF!,2,FALSE)</f>
        <v>#REF!</v>
      </c>
      <c r="AP30" s="10" t="e">
        <f t="shared" si="12"/>
        <v>#REF!</v>
      </c>
      <c r="AQ30" s="75" t="str">
        <f t="shared" si="5"/>
        <v/>
      </c>
      <c r="AR30" s="63">
        <f t="shared" si="13"/>
        <v>0</v>
      </c>
      <c r="AS30" s="63">
        <f t="shared" si="14"/>
        <v>0</v>
      </c>
      <c r="AT30" s="63">
        <f t="shared" si="6"/>
        <v>0</v>
      </c>
      <c r="AU30" s="63" t="str">
        <f t="shared" si="15"/>
        <v/>
      </c>
      <c r="AV30" s="62">
        <f t="shared" si="7"/>
        <v>0</v>
      </c>
      <c r="AW30" s="62">
        <f t="shared" si="16"/>
        <v>0</v>
      </c>
    </row>
    <row r="31" spans="1:49" s="11" customFormat="1" ht="25.2" customHeight="1" x14ac:dyDescent="0.2">
      <c r="A31" s="61">
        <f t="shared" si="8"/>
        <v>20</v>
      </c>
      <c r="B31" s="23" t="str">
        <f t="shared" si="2"/>
        <v/>
      </c>
      <c r="C31" s="61"/>
      <c r="D31" s="21" t="str">
        <f t="shared" si="9"/>
        <v/>
      </c>
      <c r="E31" s="21" t="str">
        <f t="shared" si="10"/>
        <v/>
      </c>
      <c r="F31" s="68"/>
      <c r="G31" s="72"/>
      <c r="H31" s="68"/>
      <c r="I31" s="21" t="str">
        <f>IF(OR(G31="",H31="",U31=""),"",IFERROR(VLOOKUP(G31&amp;H31&amp;U31,※編集不可※選択項目!#REF!,5,FALSE),"該当なし"))</f>
        <v/>
      </c>
      <c r="J31" s="73"/>
      <c r="K31" s="68"/>
      <c r="L31" s="21" t="str">
        <f t="shared" si="3"/>
        <v/>
      </c>
      <c r="M31" s="68"/>
      <c r="N31" s="68"/>
      <c r="O31" s="21"/>
      <c r="P31" s="21"/>
      <c r="Q31" s="21"/>
      <c r="R31" s="21"/>
      <c r="S31" s="22" t="str">
        <f t="shared" si="11"/>
        <v/>
      </c>
      <c r="T31" s="68"/>
      <c r="U31" s="68"/>
      <c r="V31" s="68"/>
      <c r="W31" s="68"/>
      <c r="X31" s="68"/>
      <c r="Y31" s="68"/>
      <c r="Z31" s="74"/>
      <c r="AA31" s="73"/>
      <c r="AB31" s="74"/>
      <c r="AC31" s="89"/>
      <c r="AD31" s="90"/>
      <c r="AE31" s="69"/>
      <c r="AF31" s="69"/>
      <c r="AG31" s="60"/>
      <c r="AH31" s="10" t="e">
        <f>INDEX(※編集不可※選択項目!#REF!,MATCH('入力例 (2)'!G31&amp;'入力例 (2)'!H31&amp;'入力例 (2)'!I31,※編集不可※選択項目!#REF!,0))</f>
        <v>#REF!</v>
      </c>
      <c r="AI31" s="10" t="str">
        <f t="shared" si="4"/>
        <v/>
      </c>
      <c r="AJ31" s="10" t="e">
        <f>IF(G31&amp;H31=※編集不可※選択項目!#REF!,VLOOKUP('入力例 (2)'!U31,※編集不可※選択項目!#REF!,3,TRUE),AK31)</f>
        <v>#REF!</v>
      </c>
      <c r="AK31" s="10" t="e">
        <f>IF(G31&amp;H31=※編集不可※選択項目!#REF!,VLOOKUP('入力例 (2)'!U31,※編集不可※選択項目!#REF!,3,TRUE),AL31)</f>
        <v>#REF!</v>
      </c>
      <c r="AL31" s="10" t="e">
        <f>IF(G31&amp;H31=※編集不可※選択項目!#REF!,VLOOKUP('入力例 (2)'!U31,※編集不可※選択項目!#REF!,3,TRUE),AM31)</f>
        <v>#REF!</v>
      </c>
      <c r="AM31" s="10" t="e">
        <f>IF(G31&amp;H31=※編集不可※選択項目!#REF!,VLOOKUP('入力例 (2)'!U31,※編集不可※選択項目!#REF!,3,TRUE),AN31)</f>
        <v>#REF!</v>
      </c>
      <c r="AN31" s="10" t="e">
        <f>IF(G31&amp;H31=※編集不可※選択項目!#REF!,VLOOKUP('入力例 (2)'!U31,※編集不可※選択項目!#REF!,3,TRUE),"")</f>
        <v>#REF!</v>
      </c>
      <c r="AO31" s="11" t="e">
        <f>VLOOKUP(Y31&amp;G31&amp;H31,※編集不可※選択項目!#REF!,2,FALSE)</f>
        <v>#REF!</v>
      </c>
      <c r="AP31" s="10" t="e">
        <f t="shared" si="12"/>
        <v>#REF!</v>
      </c>
      <c r="AQ31" s="75" t="str">
        <f t="shared" si="5"/>
        <v/>
      </c>
      <c r="AR31" s="63">
        <f t="shared" si="13"/>
        <v>0</v>
      </c>
      <c r="AS31" s="63">
        <f t="shared" si="14"/>
        <v>0</v>
      </c>
      <c r="AT31" s="63">
        <f t="shared" si="6"/>
        <v>0</v>
      </c>
      <c r="AU31" s="63" t="str">
        <f t="shared" si="15"/>
        <v/>
      </c>
      <c r="AV31" s="62">
        <f t="shared" si="7"/>
        <v>0</v>
      </c>
      <c r="AW31" s="62">
        <f t="shared" si="16"/>
        <v>0</v>
      </c>
    </row>
    <row r="32" spans="1:49" s="11" customFormat="1" ht="25.2" customHeight="1" x14ac:dyDescent="0.2">
      <c r="A32" s="61">
        <f t="shared" si="8"/>
        <v>21</v>
      </c>
      <c r="B32" s="23" t="str">
        <f t="shared" si="2"/>
        <v/>
      </c>
      <c r="C32" s="61"/>
      <c r="D32" s="21" t="str">
        <f t="shared" si="9"/>
        <v/>
      </c>
      <c r="E32" s="21" t="str">
        <f t="shared" si="10"/>
        <v/>
      </c>
      <c r="F32" s="68"/>
      <c r="G32" s="72"/>
      <c r="H32" s="68"/>
      <c r="I32" s="21" t="str">
        <f>IF(OR(G32="",H32="",U32=""),"",IFERROR(VLOOKUP(G32&amp;H32&amp;U32,※編集不可※選択項目!#REF!,5,FALSE),"該当なし"))</f>
        <v/>
      </c>
      <c r="J32" s="73"/>
      <c r="K32" s="68"/>
      <c r="L32" s="21" t="str">
        <f t="shared" si="3"/>
        <v/>
      </c>
      <c r="M32" s="68"/>
      <c r="N32" s="68"/>
      <c r="O32" s="21"/>
      <c r="P32" s="21"/>
      <c r="Q32" s="21"/>
      <c r="R32" s="21"/>
      <c r="S32" s="22" t="str">
        <f t="shared" si="11"/>
        <v/>
      </c>
      <c r="T32" s="68"/>
      <c r="U32" s="68"/>
      <c r="V32" s="68"/>
      <c r="W32" s="68"/>
      <c r="X32" s="68"/>
      <c r="Y32" s="68"/>
      <c r="Z32" s="74"/>
      <c r="AA32" s="73"/>
      <c r="AB32" s="74"/>
      <c r="AC32" s="89"/>
      <c r="AD32" s="90"/>
      <c r="AE32" s="69"/>
      <c r="AF32" s="69"/>
      <c r="AG32" s="60"/>
      <c r="AH32" s="10" t="e">
        <f>INDEX(※編集不可※選択項目!#REF!,MATCH('入力例 (2)'!G32&amp;'入力例 (2)'!H32&amp;'入力例 (2)'!I32,※編集不可※選択項目!#REF!,0))</f>
        <v>#REF!</v>
      </c>
      <c r="AI32" s="10" t="str">
        <f t="shared" si="4"/>
        <v/>
      </c>
      <c r="AJ32" s="10" t="e">
        <f>IF(G32&amp;H32=※編集不可※選択項目!#REF!,VLOOKUP('入力例 (2)'!U32,※編集不可※選択項目!#REF!,3,TRUE),AK32)</f>
        <v>#REF!</v>
      </c>
      <c r="AK32" s="10" t="e">
        <f>IF(G32&amp;H32=※編集不可※選択項目!#REF!,VLOOKUP('入力例 (2)'!U32,※編集不可※選択項目!#REF!,3,TRUE),AL32)</f>
        <v>#REF!</v>
      </c>
      <c r="AL32" s="10" t="e">
        <f>IF(G32&amp;H32=※編集不可※選択項目!#REF!,VLOOKUP('入力例 (2)'!U32,※編集不可※選択項目!#REF!,3,TRUE),AM32)</f>
        <v>#REF!</v>
      </c>
      <c r="AM32" s="10" t="e">
        <f>IF(G32&amp;H32=※編集不可※選択項目!#REF!,VLOOKUP('入力例 (2)'!U32,※編集不可※選択項目!#REF!,3,TRUE),AN32)</f>
        <v>#REF!</v>
      </c>
      <c r="AN32" s="10" t="e">
        <f>IF(G32&amp;H32=※編集不可※選択項目!#REF!,VLOOKUP('入力例 (2)'!U32,※編集不可※選択項目!#REF!,3,TRUE),"")</f>
        <v>#REF!</v>
      </c>
      <c r="AO32" s="11" t="e">
        <f>VLOOKUP(Y32&amp;G32&amp;H32,※編集不可※選択項目!#REF!,2,FALSE)</f>
        <v>#REF!</v>
      </c>
      <c r="AP32" s="10" t="e">
        <f t="shared" si="12"/>
        <v>#REF!</v>
      </c>
      <c r="AQ32" s="75" t="str">
        <f t="shared" si="5"/>
        <v/>
      </c>
      <c r="AR32" s="63">
        <f t="shared" si="13"/>
        <v>0</v>
      </c>
      <c r="AS32" s="63">
        <f t="shared" si="14"/>
        <v>0</v>
      </c>
      <c r="AT32" s="63">
        <f t="shared" si="6"/>
        <v>0</v>
      </c>
      <c r="AU32" s="63" t="str">
        <f t="shared" si="15"/>
        <v/>
      </c>
      <c r="AV32" s="62">
        <f t="shared" si="7"/>
        <v>0</v>
      </c>
      <c r="AW32" s="62">
        <f t="shared" si="16"/>
        <v>0</v>
      </c>
    </row>
    <row r="33" spans="1:49" s="11" customFormat="1" ht="25.2" customHeight="1" x14ac:dyDescent="0.2">
      <c r="A33" s="61">
        <f t="shared" si="8"/>
        <v>22</v>
      </c>
      <c r="B33" s="23" t="str">
        <f t="shared" si="2"/>
        <v/>
      </c>
      <c r="C33" s="61"/>
      <c r="D33" s="21" t="str">
        <f t="shared" si="9"/>
        <v/>
      </c>
      <c r="E33" s="21" t="str">
        <f t="shared" si="10"/>
        <v/>
      </c>
      <c r="F33" s="68"/>
      <c r="G33" s="72"/>
      <c r="H33" s="68"/>
      <c r="I33" s="21" t="str">
        <f>IF(OR(G33="",H33="",U33=""),"",IFERROR(VLOOKUP(G33&amp;H33&amp;U33,※編集不可※選択項目!#REF!,5,FALSE),"該当なし"))</f>
        <v/>
      </c>
      <c r="J33" s="73"/>
      <c r="K33" s="68"/>
      <c r="L33" s="21" t="str">
        <f t="shared" si="3"/>
        <v/>
      </c>
      <c r="M33" s="68"/>
      <c r="N33" s="68"/>
      <c r="O33" s="21"/>
      <c r="P33" s="21"/>
      <c r="Q33" s="21"/>
      <c r="R33" s="21"/>
      <c r="S33" s="22" t="str">
        <f t="shared" si="11"/>
        <v/>
      </c>
      <c r="T33" s="68"/>
      <c r="U33" s="68"/>
      <c r="V33" s="68"/>
      <c r="W33" s="68"/>
      <c r="X33" s="68"/>
      <c r="Y33" s="68"/>
      <c r="Z33" s="74"/>
      <c r="AA33" s="73"/>
      <c r="AB33" s="74"/>
      <c r="AC33" s="89"/>
      <c r="AD33" s="90"/>
      <c r="AE33" s="69"/>
      <c r="AF33" s="69"/>
      <c r="AG33" s="60"/>
      <c r="AH33" s="10" t="e">
        <f>INDEX(※編集不可※選択項目!#REF!,MATCH('入力例 (2)'!G33&amp;'入力例 (2)'!H33&amp;'入力例 (2)'!I33,※編集不可※選択項目!#REF!,0))</f>
        <v>#REF!</v>
      </c>
      <c r="AI33" s="10" t="str">
        <f t="shared" si="4"/>
        <v/>
      </c>
      <c r="AJ33" s="10" t="e">
        <f>IF(G33&amp;H33=※編集不可※選択項目!#REF!,VLOOKUP('入力例 (2)'!U33,※編集不可※選択項目!#REF!,3,TRUE),AK33)</f>
        <v>#REF!</v>
      </c>
      <c r="AK33" s="10" t="e">
        <f>IF(G33&amp;H33=※編集不可※選択項目!#REF!,VLOOKUP('入力例 (2)'!U33,※編集不可※選択項目!#REF!,3,TRUE),AL33)</f>
        <v>#REF!</v>
      </c>
      <c r="AL33" s="10" t="e">
        <f>IF(G33&amp;H33=※編集不可※選択項目!#REF!,VLOOKUP('入力例 (2)'!U33,※編集不可※選択項目!#REF!,3,TRUE),AM33)</f>
        <v>#REF!</v>
      </c>
      <c r="AM33" s="10" t="e">
        <f>IF(G33&amp;H33=※編集不可※選択項目!#REF!,VLOOKUP('入力例 (2)'!U33,※編集不可※選択項目!#REF!,3,TRUE),AN33)</f>
        <v>#REF!</v>
      </c>
      <c r="AN33" s="10" t="e">
        <f>IF(G33&amp;H33=※編集不可※選択項目!#REF!,VLOOKUP('入力例 (2)'!U33,※編集不可※選択項目!#REF!,3,TRUE),"")</f>
        <v>#REF!</v>
      </c>
      <c r="AO33" s="11" t="e">
        <f>VLOOKUP(Y33&amp;G33&amp;H33,※編集不可※選択項目!#REF!,2,FALSE)</f>
        <v>#REF!</v>
      </c>
      <c r="AP33" s="10" t="e">
        <f t="shared" si="12"/>
        <v>#REF!</v>
      </c>
      <c r="AQ33" s="75" t="str">
        <f t="shared" si="5"/>
        <v/>
      </c>
      <c r="AR33" s="63">
        <f t="shared" si="13"/>
        <v>0</v>
      </c>
      <c r="AS33" s="63">
        <f t="shared" si="14"/>
        <v>0</v>
      </c>
      <c r="AT33" s="63">
        <f t="shared" si="6"/>
        <v>0</v>
      </c>
      <c r="AU33" s="63" t="str">
        <f t="shared" si="15"/>
        <v/>
      </c>
      <c r="AV33" s="62">
        <f t="shared" si="7"/>
        <v>0</v>
      </c>
      <c r="AW33" s="62">
        <f t="shared" si="16"/>
        <v>0</v>
      </c>
    </row>
    <row r="34" spans="1:49" s="11" customFormat="1" ht="25.2" customHeight="1" x14ac:dyDescent="0.2">
      <c r="A34" s="61">
        <f t="shared" si="8"/>
        <v>23</v>
      </c>
      <c r="B34" s="23" t="str">
        <f t="shared" si="2"/>
        <v/>
      </c>
      <c r="C34" s="61"/>
      <c r="D34" s="21" t="str">
        <f t="shared" si="9"/>
        <v/>
      </c>
      <c r="E34" s="21" t="str">
        <f t="shared" si="10"/>
        <v/>
      </c>
      <c r="F34" s="68"/>
      <c r="G34" s="72"/>
      <c r="H34" s="68"/>
      <c r="I34" s="21" t="str">
        <f>IF(OR(G34="",H34="",U34=""),"",IFERROR(VLOOKUP(G34&amp;H34&amp;U34,※編集不可※選択項目!#REF!,5,FALSE),"該当なし"))</f>
        <v/>
      </c>
      <c r="J34" s="73"/>
      <c r="K34" s="68"/>
      <c r="L34" s="21" t="str">
        <f t="shared" si="3"/>
        <v/>
      </c>
      <c r="M34" s="68"/>
      <c r="N34" s="68"/>
      <c r="O34" s="21"/>
      <c r="P34" s="21"/>
      <c r="Q34" s="21"/>
      <c r="R34" s="21"/>
      <c r="S34" s="22" t="str">
        <f t="shared" si="11"/>
        <v/>
      </c>
      <c r="T34" s="68"/>
      <c r="U34" s="68"/>
      <c r="V34" s="68"/>
      <c r="W34" s="68"/>
      <c r="X34" s="68"/>
      <c r="Y34" s="68"/>
      <c r="Z34" s="74"/>
      <c r="AA34" s="73"/>
      <c r="AB34" s="74"/>
      <c r="AC34" s="89"/>
      <c r="AD34" s="90"/>
      <c r="AE34" s="69"/>
      <c r="AF34" s="69"/>
      <c r="AG34" s="60"/>
      <c r="AH34" s="10" t="e">
        <f>INDEX(※編集不可※選択項目!#REF!,MATCH('入力例 (2)'!G34&amp;'入力例 (2)'!H34&amp;'入力例 (2)'!I34,※編集不可※選択項目!#REF!,0))</f>
        <v>#REF!</v>
      </c>
      <c r="AI34" s="10" t="str">
        <f t="shared" si="4"/>
        <v/>
      </c>
      <c r="AJ34" s="10" t="e">
        <f>IF(G34&amp;H34=※編集不可※選択項目!#REF!,VLOOKUP('入力例 (2)'!U34,※編集不可※選択項目!#REF!,3,TRUE),AK34)</f>
        <v>#REF!</v>
      </c>
      <c r="AK34" s="10" t="e">
        <f>IF(G34&amp;H34=※編集不可※選択項目!#REF!,VLOOKUP('入力例 (2)'!U34,※編集不可※選択項目!#REF!,3,TRUE),AL34)</f>
        <v>#REF!</v>
      </c>
      <c r="AL34" s="10" t="e">
        <f>IF(G34&amp;H34=※編集不可※選択項目!#REF!,VLOOKUP('入力例 (2)'!U34,※編集不可※選択項目!#REF!,3,TRUE),AM34)</f>
        <v>#REF!</v>
      </c>
      <c r="AM34" s="10" t="e">
        <f>IF(G34&amp;H34=※編集不可※選択項目!#REF!,VLOOKUP('入力例 (2)'!U34,※編集不可※選択項目!#REF!,3,TRUE),AN34)</f>
        <v>#REF!</v>
      </c>
      <c r="AN34" s="10" t="e">
        <f>IF(G34&amp;H34=※編集不可※選択項目!#REF!,VLOOKUP('入力例 (2)'!U34,※編集不可※選択項目!#REF!,3,TRUE),"")</f>
        <v>#REF!</v>
      </c>
      <c r="AO34" s="11" t="e">
        <f>VLOOKUP(Y34&amp;G34&amp;H34,※編集不可※選択項目!#REF!,2,FALSE)</f>
        <v>#REF!</v>
      </c>
      <c r="AP34" s="10" t="e">
        <f t="shared" si="12"/>
        <v>#REF!</v>
      </c>
      <c r="AQ34" s="75" t="str">
        <f t="shared" si="5"/>
        <v/>
      </c>
      <c r="AR34" s="63">
        <f t="shared" si="13"/>
        <v>0</v>
      </c>
      <c r="AS34" s="63">
        <f t="shared" si="14"/>
        <v>0</v>
      </c>
      <c r="AT34" s="63">
        <f t="shared" si="6"/>
        <v>0</v>
      </c>
      <c r="AU34" s="63" t="str">
        <f t="shared" si="15"/>
        <v/>
      </c>
      <c r="AV34" s="62">
        <f t="shared" si="7"/>
        <v>0</v>
      </c>
      <c r="AW34" s="62">
        <f t="shared" si="16"/>
        <v>0</v>
      </c>
    </row>
    <row r="35" spans="1:49" s="11" customFormat="1" ht="25.2" customHeight="1" x14ac:dyDescent="0.2">
      <c r="A35" s="61">
        <f t="shared" si="8"/>
        <v>24</v>
      </c>
      <c r="B35" s="23" t="str">
        <f t="shared" si="2"/>
        <v/>
      </c>
      <c r="C35" s="61"/>
      <c r="D35" s="21" t="str">
        <f t="shared" si="9"/>
        <v/>
      </c>
      <c r="E35" s="21" t="str">
        <f t="shared" si="10"/>
        <v/>
      </c>
      <c r="F35" s="68"/>
      <c r="G35" s="72"/>
      <c r="H35" s="68"/>
      <c r="I35" s="21" t="str">
        <f>IF(OR(G35="",H35="",U35=""),"",IFERROR(VLOOKUP(G35&amp;H35&amp;U35,※編集不可※選択項目!#REF!,5,FALSE),"該当なし"))</f>
        <v/>
      </c>
      <c r="J35" s="73"/>
      <c r="K35" s="68"/>
      <c r="L35" s="21" t="str">
        <f t="shared" si="3"/>
        <v/>
      </c>
      <c r="M35" s="68"/>
      <c r="N35" s="68"/>
      <c r="O35" s="21"/>
      <c r="P35" s="21"/>
      <c r="Q35" s="21"/>
      <c r="R35" s="21"/>
      <c r="S35" s="22" t="str">
        <f t="shared" si="11"/>
        <v/>
      </c>
      <c r="T35" s="68"/>
      <c r="U35" s="68"/>
      <c r="V35" s="68"/>
      <c r="W35" s="68"/>
      <c r="X35" s="68"/>
      <c r="Y35" s="68"/>
      <c r="Z35" s="74"/>
      <c r="AA35" s="73"/>
      <c r="AB35" s="74"/>
      <c r="AC35" s="89"/>
      <c r="AD35" s="90"/>
      <c r="AE35" s="69"/>
      <c r="AF35" s="69"/>
      <c r="AG35" s="60"/>
      <c r="AH35" s="10" t="e">
        <f>INDEX(※編集不可※選択項目!#REF!,MATCH('入力例 (2)'!G35&amp;'入力例 (2)'!H35&amp;'入力例 (2)'!I35,※編集不可※選択項目!#REF!,0))</f>
        <v>#REF!</v>
      </c>
      <c r="AI35" s="10" t="str">
        <f t="shared" si="4"/>
        <v/>
      </c>
      <c r="AJ35" s="10" t="e">
        <f>IF(G35&amp;H35=※編集不可※選択項目!#REF!,VLOOKUP('入力例 (2)'!U35,※編集不可※選択項目!#REF!,3,TRUE),AK35)</f>
        <v>#REF!</v>
      </c>
      <c r="AK35" s="10" t="e">
        <f>IF(G35&amp;H35=※編集不可※選択項目!#REF!,VLOOKUP('入力例 (2)'!U35,※編集不可※選択項目!#REF!,3,TRUE),AL35)</f>
        <v>#REF!</v>
      </c>
      <c r="AL35" s="10" t="e">
        <f>IF(G35&amp;H35=※編集不可※選択項目!#REF!,VLOOKUP('入力例 (2)'!U35,※編集不可※選択項目!#REF!,3,TRUE),AM35)</f>
        <v>#REF!</v>
      </c>
      <c r="AM35" s="10" t="e">
        <f>IF(G35&amp;H35=※編集不可※選択項目!#REF!,VLOOKUP('入力例 (2)'!U35,※編集不可※選択項目!#REF!,3,TRUE),AN35)</f>
        <v>#REF!</v>
      </c>
      <c r="AN35" s="10" t="e">
        <f>IF(G35&amp;H35=※編集不可※選択項目!#REF!,VLOOKUP('入力例 (2)'!U35,※編集不可※選択項目!#REF!,3,TRUE),"")</f>
        <v>#REF!</v>
      </c>
      <c r="AO35" s="11" t="e">
        <f>VLOOKUP(Y35&amp;G35&amp;H35,※編集不可※選択項目!#REF!,2,FALSE)</f>
        <v>#REF!</v>
      </c>
      <c r="AP35" s="10" t="e">
        <f t="shared" si="12"/>
        <v>#REF!</v>
      </c>
      <c r="AQ35" s="75" t="str">
        <f t="shared" si="5"/>
        <v/>
      </c>
      <c r="AR35" s="63">
        <f t="shared" si="13"/>
        <v>0</v>
      </c>
      <c r="AS35" s="63">
        <f t="shared" si="14"/>
        <v>0</v>
      </c>
      <c r="AT35" s="63">
        <f t="shared" si="6"/>
        <v>0</v>
      </c>
      <c r="AU35" s="63" t="str">
        <f t="shared" si="15"/>
        <v/>
      </c>
      <c r="AV35" s="62">
        <f t="shared" si="7"/>
        <v>0</v>
      </c>
      <c r="AW35" s="62">
        <f t="shared" si="16"/>
        <v>0</v>
      </c>
    </row>
    <row r="36" spans="1:49" s="11" customFormat="1" ht="25.2" customHeight="1" x14ac:dyDescent="0.2">
      <c r="A36" s="61">
        <f t="shared" si="8"/>
        <v>25</v>
      </c>
      <c r="B36" s="23" t="str">
        <f t="shared" si="2"/>
        <v/>
      </c>
      <c r="C36" s="61"/>
      <c r="D36" s="21" t="str">
        <f t="shared" si="9"/>
        <v/>
      </c>
      <c r="E36" s="21" t="str">
        <f t="shared" si="10"/>
        <v/>
      </c>
      <c r="F36" s="68"/>
      <c r="G36" s="72"/>
      <c r="H36" s="68"/>
      <c r="I36" s="21" t="str">
        <f>IF(OR(G36="",H36="",U36=""),"",IFERROR(VLOOKUP(G36&amp;H36&amp;U36,※編集不可※選択項目!#REF!,5,FALSE),"該当なし"))</f>
        <v/>
      </c>
      <c r="J36" s="73"/>
      <c r="K36" s="68"/>
      <c r="L36" s="21" t="str">
        <f t="shared" si="3"/>
        <v/>
      </c>
      <c r="M36" s="68"/>
      <c r="N36" s="68"/>
      <c r="O36" s="21"/>
      <c r="P36" s="21"/>
      <c r="Q36" s="21"/>
      <c r="R36" s="21"/>
      <c r="S36" s="22" t="str">
        <f t="shared" si="11"/>
        <v/>
      </c>
      <c r="T36" s="68"/>
      <c r="U36" s="68"/>
      <c r="V36" s="68"/>
      <c r="W36" s="68"/>
      <c r="X36" s="68"/>
      <c r="Y36" s="68"/>
      <c r="Z36" s="74"/>
      <c r="AA36" s="73"/>
      <c r="AB36" s="74"/>
      <c r="AC36" s="89"/>
      <c r="AD36" s="90"/>
      <c r="AE36" s="69"/>
      <c r="AF36" s="69"/>
      <c r="AG36" s="60"/>
      <c r="AH36" s="10" t="e">
        <f>INDEX(※編集不可※選択項目!#REF!,MATCH('入力例 (2)'!G36&amp;'入力例 (2)'!H36&amp;'入力例 (2)'!I36,※編集不可※選択項目!#REF!,0))</f>
        <v>#REF!</v>
      </c>
      <c r="AI36" s="10" t="str">
        <f t="shared" si="4"/>
        <v/>
      </c>
      <c r="AJ36" s="10" t="e">
        <f>IF(G36&amp;H36=※編集不可※選択項目!#REF!,VLOOKUP('入力例 (2)'!U36,※編集不可※選択項目!#REF!,3,TRUE),AK36)</f>
        <v>#REF!</v>
      </c>
      <c r="AK36" s="10" t="e">
        <f>IF(G36&amp;H36=※編集不可※選択項目!#REF!,VLOOKUP('入力例 (2)'!U36,※編集不可※選択項目!#REF!,3,TRUE),AL36)</f>
        <v>#REF!</v>
      </c>
      <c r="AL36" s="10" t="e">
        <f>IF(G36&amp;H36=※編集不可※選択項目!#REF!,VLOOKUP('入力例 (2)'!U36,※編集不可※選択項目!#REF!,3,TRUE),AM36)</f>
        <v>#REF!</v>
      </c>
      <c r="AM36" s="10" t="e">
        <f>IF(G36&amp;H36=※編集不可※選択項目!#REF!,VLOOKUP('入力例 (2)'!U36,※編集不可※選択項目!#REF!,3,TRUE),AN36)</f>
        <v>#REF!</v>
      </c>
      <c r="AN36" s="10" t="e">
        <f>IF(G36&amp;H36=※編集不可※選択項目!#REF!,VLOOKUP('入力例 (2)'!U36,※編集不可※選択項目!#REF!,3,TRUE),"")</f>
        <v>#REF!</v>
      </c>
      <c r="AO36" s="11" t="e">
        <f>VLOOKUP(Y36&amp;G36&amp;H36,※編集不可※選択項目!#REF!,2,FALSE)</f>
        <v>#REF!</v>
      </c>
      <c r="AP36" s="10" t="e">
        <f t="shared" si="12"/>
        <v>#REF!</v>
      </c>
      <c r="AQ36" s="75" t="str">
        <f t="shared" si="5"/>
        <v/>
      </c>
      <c r="AR36" s="63">
        <f t="shared" si="13"/>
        <v>0</v>
      </c>
      <c r="AS36" s="63">
        <f t="shared" si="14"/>
        <v>0</v>
      </c>
      <c r="AT36" s="63">
        <f t="shared" si="6"/>
        <v>0</v>
      </c>
      <c r="AU36" s="63" t="str">
        <f t="shared" si="15"/>
        <v/>
      </c>
      <c r="AV36" s="62">
        <f t="shared" si="7"/>
        <v>0</v>
      </c>
      <c r="AW36" s="62">
        <f t="shared" si="16"/>
        <v>0</v>
      </c>
    </row>
    <row r="37" spans="1:49" s="11" customFormat="1" ht="25.2" customHeight="1" x14ac:dyDescent="0.2">
      <c r="A37" s="61">
        <f t="shared" si="8"/>
        <v>26</v>
      </c>
      <c r="B37" s="23" t="str">
        <f t="shared" si="2"/>
        <v/>
      </c>
      <c r="C37" s="61"/>
      <c r="D37" s="21" t="str">
        <f t="shared" si="9"/>
        <v/>
      </c>
      <c r="E37" s="21" t="str">
        <f t="shared" si="10"/>
        <v/>
      </c>
      <c r="F37" s="68"/>
      <c r="G37" s="72"/>
      <c r="H37" s="68"/>
      <c r="I37" s="21" t="str">
        <f>IF(OR(G37="",H37="",U37=""),"",IFERROR(VLOOKUP(G37&amp;H37&amp;U37,※編集不可※選択項目!#REF!,5,FALSE),"該当なし"))</f>
        <v/>
      </c>
      <c r="J37" s="73"/>
      <c r="K37" s="68"/>
      <c r="L37" s="21" t="str">
        <f t="shared" si="3"/>
        <v/>
      </c>
      <c r="M37" s="68"/>
      <c r="N37" s="68"/>
      <c r="O37" s="21"/>
      <c r="P37" s="21"/>
      <c r="Q37" s="21"/>
      <c r="R37" s="21"/>
      <c r="S37" s="22" t="str">
        <f t="shared" si="11"/>
        <v/>
      </c>
      <c r="T37" s="68"/>
      <c r="U37" s="68"/>
      <c r="V37" s="68"/>
      <c r="W37" s="68"/>
      <c r="X37" s="68"/>
      <c r="Y37" s="68"/>
      <c r="Z37" s="74"/>
      <c r="AA37" s="73"/>
      <c r="AB37" s="74"/>
      <c r="AC37" s="89"/>
      <c r="AD37" s="90"/>
      <c r="AE37" s="69"/>
      <c r="AF37" s="69"/>
      <c r="AG37" s="60"/>
      <c r="AH37" s="10" t="e">
        <f>INDEX(※編集不可※選択項目!#REF!,MATCH('入力例 (2)'!G37&amp;'入力例 (2)'!H37&amp;'入力例 (2)'!I37,※編集不可※選択項目!#REF!,0))</f>
        <v>#REF!</v>
      </c>
      <c r="AI37" s="10" t="str">
        <f t="shared" si="4"/>
        <v/>
      </c>
      <c r="AJ37" s="10" t="e">
        <f>IF(G37&amp;H37=※編集不可※選択項目!#REF!,VLOOKUP('入力例 (2)'!U37,※編集不可※選択項目!#REF!,3,TRUE),AK37)</f>
        <v>#REF!</v>
      </c>
      <c r="AK37" s="10" t="e">
        <f>IF(G37&amp;H37=※編集不可※選択項目!#REF!,VLOOKUP('入力例 (2)'!U37,※編集不可※選択項目!#REF!,3,TRUE),AL37)</f>
        <v>#REF!</v>
      </c>
      <c r="AL37" s="10" t="e">
        <f>IF(G37&amp;H37=※編集不可※選択項目!#REF!,VLOOKUP('入力例 (2)'!U37,※編集不可※選択項目!#REF!,3,TRUE),AM37)</f>
        <v>#REF!</v>
      </c>
      <c r="AM37" s="10" t="e">
        <f>IF(G37&amp;H37=※編集不可※選択項目!#REF!,VLOOKUP('入力例 (2)'!U37,※編集不可※選択項目!#REF!,3,TRUE),AN37)</f>
        <v>#REF!</v>
      </c>
      <c r="AN37" s="10" t="e">
        <f>IF(G37&amp;H37=※編集不可※選択項目!#REF!,VLOOKUP('入力例 (2)'!U37,※編集不可※選択項目!#REF!,3,TRUE),"")</f>
        <v>#REF!</v>
      </c>
      <c r="AO37" s="11" t="e">
        <f>VLOOKUP(Y37&amp;G37&amp;H37,※編集不可※選択項目!#REF!,2,FALSE)</f>
        <v>#REF!</v>
      </c>
      <c r="AP37" s="10" t="e">
        <f t="shared" si="12"/>
        <v>#REF!</v>
      </c>
      <c r="AQ37" s="75" t="str">
        <f t="shared" si="5"/>
        <v/>
      </c>
      <c r="AR37" s="63">
        <f t="shared" si="13"/>
        <v>0</v>
      </c>
      <c r="AS37" s="63">
        <f t="shared" si="14"/>
        <v>0</v>
      </c>
      <c r="AT37" s="63">
        <f t="shared" si="6"/>
        <v>0</v>
      </c>
      <c r="AU37" s="63" t="str">
        <f t="shared" si="15"/>
        <v/>
      </c>
      <c r="AV37" s="62">
        <f t="shared" si="7"/>
        <v>0</v>
      </c>
      <c r="AW37" s="62">
        <f t="shared" si="16"/>
        <v>0</v>
      </c>
    </row>
    <row r="38" spans="1:49" s="11" customFormat="1" ht="25.2" customHeight="1" x14ac:dyDescent="0.2">
      <c r="A38" s="61">
        <f t="shared" si="8"/>
        <v>27</v>
      </c>
      <c r="B38" s="23" t="str">
        <f t="shared" si="2"/>
        <v/>
      </c>
      <c r="C38" s="61"/>
      <c r="D38" s="21" t="str">
        <f t="shared" si="9"/>
        <v/>
      </c>
      <c r="E38" s="21" t="str">
        <f t="shared" si="10"/>
        <v/>
      </c>
      <c r="F38" s="68"/>
      <c r="G38" s="72"/>
      <c r="H38" s="68"/>
      <c r="I38" s="21" t="str">
        <f>IF(OR(G38="",H38="",U38=""),"",IFERROR(VLOOKUP(G38&amp;H38&amp;U38,※編集不可※選択項目!#REF!,5,FALSE),"該当なし"))</f>
        <v/>
      </c>
      <c r="J38" s="73"/>
      <c r="K38" s="68"/>
      <c r="L38" s="21" t="str">
        <f t="shared" si="3"/>
        <v/>
      </c>
      <c r="M38" s="68"/>
      <c r="N38" s="68"/>
      <c r="O38" s="21"/>
      <c r="P38" s="21"/>
      <c r="Q38" s="21"/>
      <c r="R38" s="21"/>
      <c r="S38" s="22" t="str">
        <f t="shared" si="11"/>
        <v/>
      </c>
      <c r="T38" s="68"/>
      <c r="U38" s="68"/>
      <c r="V38" s="68"/>
      <c r="W38" s="68"/>
      <c r="X38" s="68"/>
      <c r="Y38" s="68"/>
      <c r="Z38" s="74"/>
      <c r="AA38" s="73"/>
      <c r="AB38" s="74"/>
      <c r="AC38" s="89"/>
      <c r="AD38" s="90"/>
      <c r="AE38" s="69"/>
      <c r="AF38" s="69"/>
      <c r="AG38" s="60"/>
      <c r="AH38" s="10" t="e">
        <f>INDEX(※編集不可※選択項目!#REF!,MATCH('入力例 (2)'!G38&amp;'入力例 (2)'!H38&amp;'入力例 (2)'!I38,※編集不可※選択項目!#REF!,0))</f>
        <v>#REF!</v>
      </c>
      <c r="AI38" s="10" t="str">
        <f t="shared" si="4"/>
        <v/>
      </c>
      <c r="AJ38" s="10" t="e">
        <f>IF(G38&amp;H38=※編集不可※選択項目!#REF!,VLOOKUP('入力例 (2)'!U38,※編集不可※選択項目!#REF!,3,TRUE),AK38)</f>
        <v>#REF!</v>
      </c>
      <c r="AK38" s="10" t="e">
        <f>IF(G38&amp;H38=※編集不可※選択項目!#REF!,VLOOKUP('入力例 (2)'!U38,※編集不可※選択項目!#REF!,3,TRUE),AL38)</f>
        <v>#REF!</v>
      </c>
      <c r="AL38" s="10" t="e">
        <f>IF(G38&amp;H38=※編集不可※選択項目!#REF!,VLOOKUP('入力例 (2)'!U38,※編集不可※選択項目!#REF!,3,TRUE),AM38)</f>
        <v>#REF!</v>
      </c>
      <c r="AM38" s="10" t="e">
        <f>IF(G38&amp;H38=※編集不可※選択項目!#REF!,VLOOKUP('入力例 (2)'!U38,※編集不可※選択項目!#REF!,3,TRUE),AN38)</f>
        <v>#REF!</v>
      </c>
      <c r="AN38" s="10" t="e">
        <f>IF(G38&amp;H38=※編集不可※選択項目!#REF!,VLOOKUP('入力例 (2)'!U38,※編集不可※選択項目!#REF!,3,TRUE),"")</f>
        <v>#REF!</v>
      </c>
      <c r="AO38" s="11" t="e">
        <f>VLOOKUP(Y38&amp;G38&amp;H38,※編集不可※選択項目!#REF!,2,FALSE)</f>
        <v>#REF!</v>
      </c>
      <c r="AP38" s="10" t="e">
        <f t="shared" si="12"/>
        <v>#REF!</v>
      </c>
      <c r="AQ38" s="75" t="str">
        <f t="shared" si="5"/>
        <v/>
      </c>
      <c r="AR38" s="63">
        <f t="shared" si="13"/>
        <v>0</v>
      </c>
      <c r="AS38" s="63">
        <f t="shared" si="14"/>
        <v>0</v>
      </c>
      <c r="AT38" s="63">
        <f t="shared" si="6"/>
        <v>0</v>
      </c>
      <c r="AU38" s="63" t="str">
        <f t="shared" si="15"/>
        <v/>
      </c>
      <c r="AV38" s="62">
        <f t="shared" si="7"/>
        <v>0</v>
      </c>
      <c r="AW38" s="62">
        <f t="shared" si="16"/>
        <v>0</v>
      </c>
    </row>
    <row r="39" spans="1:49" s="11" customFormat="1" ht="25.2" customHeight="1" x14ac:dyDescent="0.2">
      <c r="A39" s="61">
        <f t="shared" si="8"/>
        <v>28</v>
      </c>
      <c r="B39" s="23" t="str">
        <f t="shared" si="2"/>
        <v/>
      </c>
      <c r="C39" s="61"/>
      <c r="D39" s="21" t="str">
        <f t="shared" si="9"/>
        <v/>
      </c>
      <c r="E39" s="21" t="str">
        <f t="shared" si="10"/>
        <v/>
      </c>
      <c r="F39" s="68"/>
      <c r="G39" s="72"/>
      <c r="H39" s="68"/>
      <c r="I39" s="21" t="str">
        <f>IF(OR(G39="",H39="",U39=""),"",IFERROR(VLOOKUP(G39&amp;H39&amp;U39,※編集不可※選択項目!#REF!,5,FALSE),"該当なし"))</f>
        <v/>
      </c>
      <c r="J39" s="73"/>
      <c r="K39" s="68"/>
      <c r="L39" s="21" t="str">
        <f t="shared" si="3"/>
        <v/>
      </c>
      <c r="M39" s="68"/>
      <c r="N39" s="68"/>
      <c r="O39" s="21"/>
      <c r="P39" s="21"/>
      <c r="Q39" s="21"/>
      <c r="R39" s="21"/>
      <c r="S39" s="22" t="str">
        <f t="shared" si="11"/>
        <v/>
      </c>
      <c r="T39" s="68"/>
      <c r="U39" s="68"/>
      <c r="V39" s="68"/>
      <c r="W39" s="68"/>
      <c r="X39" s="68"/>
      <c r="Y39" s="68"/>
      <c r="Z39" s="74"/>
      <c r="AA39" s="73"/>
      <c r="AB39" s="74"/>
      <c r="AC39" s="89"/>
      <c r="AD39" s="90"/>
      <c r="AE39" s="69"/>
      <c r="AF39" s="69"/>
      <c r="AG39" s="60"/>
      <c r="AH39" s="10" t="e">
        <f>INDEX(※編集不可※選択項目!#REF!,MATCH('入力例 (2)'!G39&amp;'入力例 (2)'!H39&amp;'入力例 (2)'!I39,※編集不可※選択項目!#REF!,0))</f>
        <v>#REF!</v>
      </c>
      <c r="AI39" s="10" t="str">
        <f t="shared" si="4"/>
        <v/>
      </c>
      <c r="AJ39" s="10" t="e">
        <f>IF(G39&amp;H39=※編集不可※選択項目!#REF!,VLOOKUP('入力例 (2)'!U39,※編集不可※選択項目!#REF!,3,TRUE),AK39)</f>
        <v>#REF!</v>
      </c>
      <c r="AK39" s="10" t="e">
        <f>IF(G39&amp;H39=※編集不可※選択項目!#REF!,VLOOKUP('入力例 (2)'!U39,※編集不可※選択項目!#REF!,3,TRUE),AL39)</f>
        <v>#REF!</v>
      </c>
      <c r="AL39" s="10" t="e">
        <f>IF(G39&amp;H39=※編集不可※選択項目!#REF!,VLOOKUP('入力例 (2)'!U39,※編集不可※選択項目!#REF!,3,TRUE),AM39)</f>
        <v>#REF!</v>
      </c>
      <c r="AM39" s="10" t="e">
        <f>IF(G39&amp;H39=※編集不可※選択項目!#REF!,VLOOKUP('入力例 (2)'!U39,※編集不可※選択項目!#REF!,3,TRUE),AN39)</f>
        <v>#REF!</v>
      </c>
      <c r="AN39" s="10" t="e">
        <f>IF(G39&amp;H39=※編集不可※選択項目!#REF!,VLOOKUP('入力例 (2)'!U39,※編集不可※選択項目!#REF!,3,TRUE),"")</f>
        <v>#REF!</v>
      </c>
      <c r="AO39" s="11" t="e">
        <f>VLOOKUP(Y39&amp;G39&amp;H39,※編集不可※選択項目!#REF!,2,FALSE)</f>
        <v>#REF!</v>
      </c>
      <c r="AP39" s="10" t="e">
        <f t="shared" si="12"/>
        <v>#REF!</v>
      </c>
      <c r="AQ39" s="75" t="str">
        <f t="shared" si="5"/>
        <v/>
      </c>
      <c r="AR39" s="63">
        <f t="shared" si="13"/>
        <v>0</v>
      </c>
      <c r="AS39" s="63">
        <f t="shared" si="14"/>
        <v>0</v>
      </c>
      <c r="AT39" s="63">
        <f t="shared" si="6"/>
        <v>0</v>
      </c>
      <c r="AU39" s="63" t="str">
        <f t="shared" si="15"/>
        <v/>
      </c>
      <c r="AV39" s="62">
        <f t="shared" si="7"/>
        <v>0</v>
      </c>
      <c r="AW39" s="62">
        <f t="shared" si="16"/>
        <v>0</v>
      </c>
    </row>
    <row r="40" spans="1:49" s="11" customFormat="1" ht="25.2" customHeight="1" x14ac:dyDescent="0.2">
      <c r="A40" s="61">
        <f t="shared" si="8"/>
        <v>29</v>
      </c>
      <c r="B40" s="23" t="str">
        <f t="shared" si="2"/>
        <v/>
      </c>
      <c r="C40" s="61"/>
      <c r="D40" s="21" t="str">
        <f t="shared" si="9"/>
        <v/>
      </c>
      <c r="E40" s="21" t="str">
        <f t="shared" si="10"/>
        <v/>
      </c>
      <c r="F40" s="68"/>
      <c r="G40" s="72"/>
      <c r="H40" s="68"/>
      <c r="I40" s="21" t="str">
        <f>IF(OR(G40="",H40="",U40=""),"",IFERROR(VLOOKUP(G40&amp;H40&amp;U40,※編集不可※選択項目!#REF!,5,FALSE),"該当なし"))</f>
        <v/>
      </c>
      <c r="J40" s="73"/>
      <c r="K40" s="68"/>
      <c r="L40" s="21" t="str">
        <f t="shared" si="3"/>
        <v/>
      </c>
      <c r="M40" s="68"/>
      <c r="N40" s="68"/>
      <c r="O40" s="21"/>
      <c r="P40" s="21"/>
      <c r="Q40" s="21"/>
      <c r="R40" s="21"/>
      <c r="S40" s="22" t="str">
        <f t="shared" si="11"/>
        <v/>
      </c>
      <c r="T40" s="68"/>
      <c r="U40" s="68"/>
      <c r="V40" s="68"/>
      <c r="W40" s="68"/>
      <c r="X40" s="68"/>
      <c r="Y40" s="68"/>
      <c r="Z40" s="74"/>
      <c r="AA40" s="73"/>
      <c r="AB40" s="74"/>
      <c r="AC40" s="89"/>
      <c r="AD40" s="90"/>
      <c r="AE40" s="69"/>
      <c r="AF40" s="69"/>
      <c r="AG40" s="60"/>
      <c r="AH40" s="10" t="e">
        <f>INDEX(※編集不可※選択項目!#REF!,MATCH('入力例 (2)'!G40&amp;'入力例 (2)'!H40&amp;'入力例 (2)'!I40,※編集不可※選択項目!#REF!,0))</f>
        <v>#REF!</v>
      </c>
      <c r="AI40" s="10" t="str">
        <f t="shared" si="4"/>
        <v/>
      </c>
      <c r="AJ40" s="10" t="e">
        <f>IF(G40&amp;H40=※編集不可※選択項目!#REF!,VLOOKUP('入力例 (2)'!U40,※編集不可※選択項目!#REF!,3,TRUE),AK40)</f>
        <v>#REF!</v>
      </c>
      <c r="AK40" s="10" t="e">
        <f>IF(G40&amp;H40=※編集不可※選択項目!#REF!,VLOOKUP('入力例 (2)'!U40,※編集不可※選択項目!#REF!,3,TRUE),AL40)</f>
        <v>#REF!</v>
      </c>
      <c r="AL40" s="10" t="e">
        <f>IF(G40&amp;H40=※編集不可※選択項目!#REF!,VLOOKUP('入力例 (2)'!U40,※編集不可※選択項目!#REF!,3,TRUE),AM40)</f>
        <v>#REF!</v>
      </c>
      <c r="AM40" s="10" t="e">
        <f>IF(G40&amp;H40=※編集不可※選択項目!#REF!,VLOOKUP('入力例 (2)'!U40,※編集不可※選択項目!#REF!,3,TRUE),AN40)</f>
        <v>#REF!</v>
      </c>
      <c r="AN40" s="10" t="e">
        <f>IF(G40&amp;H40=※編集不可※選択項目!#REF!,VLOOKUP('入力例 (2)'!U40,※編集不可※選択項目!#REF!,3,TRUE),"")</f>
        <v>#REF!</v>
      </c>
      <c r="AO40" s="11" t="e">
        <f>VLOOKUP(Y40&amp;G40&amp;H40,※編集不可※選択項目!#REF!,2,FALSE)</f>
        <v>#REF!</v>
      </c>
      <c r="AP40" s="10" t="e">
        <f t="shared" si="12"/>
        <v>#REF!</v>
      </c>
      <c r="AQ40" s="75" t="str">
        <f t="shared" si="5"/>
        <v/>
      </c>
      <c r="AR40" s="63">
        <f t="shared" si="13"/>
        <v>0</v>
      </c>
      <c r="AS40" s="63">
        <f t="shared" si="14"/>
        <v>0</v>
      </c>
      <c r="AT40" s="63">
        <f t="shared" si="6"/>
        <v>0</v>
      </c>
      <c r="AU40" s="63" t="str">
        <f t="shared" si="15"/>
        <v/>
      </c>
      <c r="AV40" s="62">
        <f t="shared" si="7"/>
        <v>0</v>
      </c>
      <c r="AW40" s="62">
        <f t="shared" si="16"/>
        <v>0</v>
      </c>
    </row>
    <row r="41" spans="1:49" s="11" customFormat="1" ht="25.2" customHeight="1" x14ac:dyDescent="0.2">
      <c r="A41" s="61">
        <f t="shared" si="8"/>
        <v>30</v>
      </c>
      <c r="B41" s="23" t="str">
        <f t="shared" si="2"/>
        <v/>
      </c>
      <c r="C41" s="61"/>
      <c r="D41" s="21" t="str">
        <f t="shared" si="9"/>
        <v/>
      </c>
      <c r="E41" s="21" t="str">
        <f t="shared" si="10"/>
        <v/>
      </c>
      <c r="F41" s="68"/>
      <c r="G41" s="72"/>
      <c r="H41" s="68"/>
      <c r="I41" s="21" t="str">
        <f>IF(OR(G41="",H41="",U41=""),"",IFERROR(VLOOKUP(G41&amp;H41&amp;U41,※編集不可※選択項目!#REF!,5,FALSE),"該当なし"))</f>
        <v/>
      </c>
      <c r="J41" s="73"/>
      <c r="K41" s="68"/>
      <c r="L41" s="21" t="str">
        <f t="shared" si="3"/>
        <v/>
      </c>
      <c r="M41" s="68"/>
      <c r="N41" s="68"/>
      <c r="O41" s="21"/>
      <c r="P41" s="21"/>
      <c r="Q41" s="21"/>
      <c r="R41" s="21"/>
      <c r="S41" s="22" t="str">
        <f t="shared" si="11"/>
        <v/>
      </c>
      <c r="T41" s="68"/>
      <c r="U41" s="68"/>
      <c r="V41" s="68"/>
      <c r="W41" s="68"/>
      <c r="X41" s="68"/>
      <c r="Y41" s="68"/>
      <c r="Z41" s="74"/>
      <c r="AA41" s="73"/>
      <c r="AB41" s="74"/>
      <c r="AC41" s="89"/>
      <c r="AD41" s="90"/>
      <c r="AE41" s="69"/>
      <c r="AF41" s="69"/>
      <c r="AG41" s="60"/>
      <c r="AH41" s="10" t="e">
        <f>INDEX(※編集不可※選択項目!#REF!,MATCH('入力例 (2)'!G41&amp;'入力例 (2)'!H41&amp;'入力例 (2)'!I41,※編集不可※選択項目!#REF!,0))</f>
        <v>#REF!</v>
      </c>
      <c r="AI41" s="10" t="str">
        <f t="shared" si="4"/>
        <v/>
      </c>
      <c r="AJ41" s="10" t="e">
        <f>IF(G41&amp;H41=※編集不可※選択項目!#REF!,VLOOKUP('入力例 (2)'!U41,※編集不可※選択項目!#REF!,3,TRUE),AK41)</f>
        <v>#REF!</v>
      </c>
      <c r="AK41" s="10" t="e">
        <f>IF(G41&amp;H41=※編集不可※選択項目!#REF!,VLOOKUP('入力例 (2)'!U41,※編集不可※選択項目!#REF!,3,TRUE),AL41)</f>
        <v>#REF!</v>
      </c>
      <c r="AL41" s="10" t="e">
        <f>IF(G41&amp;H41=※編集不可※選択項目!#REF!,VLOOKUP('入力例 (2)'!U41,※編集不可※選択項目!#REF!,3,TRUE),AM41)</f>
        <v>#REF!</v>
      </c>
      <c r="AM41" s="10" t="e">
        <f>IF(G41&amp;H41=※編集不可※選択項目!#REF!,VLOOKUP('入力例 (2)'!U41,※編集不可※選択項目!#REF!,3,TRUE),AN41)</f>
        <v>#REF!</v>
      </c>
      <c r="AN41" s="10" t="e">
        <f>IF(G41&amp;H41=※編集不可※選択項目!#REF!,VLOOKUP('入力例 (2)'!U41,※編集不可※選択項目!#REF!,3,TRUE),"")</f>
        <v>#REF!</v>
      </c>
      <c r="AO41" s="11" t="e">
        <f>VLOOKUP(Y41&amp;G41&amp;H41,※編集不可※選択項目!#REF!,2,FALSE)</f>
        <v>#REF!</v>
      </c>
      <c r="AP41" s="10" t="e">
        <f t="shared" si="12"/>
        <v>#REF!</v>
      </c>
      <c r="AQ41" s="75" t="str">
        <f t="shared" si="5"/>
        <v/>
      </c>
      <c r="AR41" s="63">
        <f t="shared" si="13"/>
        <v>0</v>
      </c>
      <c r="AS41" s="63">
        <f t="shared" si="14"/>
        <v>0</v>
      </c>
      <c r="AT41" s="63">
        <f t="shared" si="6"/>
        <v>0</v>
      </c>
      <c r="AU41" s="63" t="str">
        <f t="shared" si="15"/>
        <v/>
      </c>
      <c r="AV41" s="62">
        <f t="shared" si="7"/>
        <v>0</v>
      </c>
      <c r="AW41" s="62">
        <f t="shared" si="16"/>
        <v>0</v>
      </c>
    </row>
    <row r="42" spans="1:49" s="11" customFormat="1" ht="25.2" customHeight="1" x14ac:dyDescent="0.2">
      <c r="A42" s="61">
        <f t="shared" si="8"/>
        <v>31</v>
      </c>
      <c r="B42" s="23" t="str">
        <f t="shared" si="2"/>
        <v/>
      </c>
      <c r="C42" s="61"/>
      <c r="D42" s="21" t="str">
        <f t="shared" si="9"/>
        <v/>
      </c>
      <c r="E42" s="21" t="str">
        <f t="shared" si="10"/>
        <v/>
      </c>
      <c r="F42" s="68"/>
      <c r="G42" s="72"/>
      <c r="H42" s="68"/>
      <c r="I42" s="21" t="str">
        <f>IF(OR(G42="",H42="",U42=""),"",IFERROR(VLOOKUP(G42&amp;H42&amp;U42,※編集不可※選択項目!#REF!,5,FALSE),"該当なし"))</f>
        <v/>
      </c>
      <c r="J42" s="73"/>
      <c r="K42" s="68"/>
      <c r="L42" s="21" t="str">
        <f t="shared" si="3"/>
        <v/>
      </c>
      <c r="M42" s="68"/>
      <c r="N42" s="68"/>
      <c r="O42" s="21"/>
      <c r="P42" s="21"/>
      <c r="Q42" s="21"/>
      <c r="R42" s="21"/>
      <c r="S42" s="22" t="str">
        <f t="shared" si="11"/>
        <v/>
      </c>
      <c r="T42" s="68"/>
      <c r="U42" s="68"/>
      <c r="V42" s="68"/>
      <c r="W42" s="68"/>
      <c r="X42" s="68"/>
      <c r="Y42" s="68"/>
      <c r="Z42" s="74"/>
      <c r="AA42" s="73"/>
      <c r="AB42" s="74"/>
      <c r="AC42" s="89"/>
      <c r="AD42" s="90"/>
      <c r="AE42" s="69"/>
      <c r="AF42" s="69"/>
      <c r="AG42" s="60"/>
      <c r="AH42" s="10" t="e">
        <f>INDEX(※編集不可※選択項目!#REF!,MATCH('入力例 (2)'!G42&amp;'入力例 (2)'!H42&amp;'入力例 (2)'!I42,※編集不可※選択項目!#REF!,0))</f>
        <v>#REF!</v>
      </c>
      <c r="AI42" s="10" t="str">
        <f t="shared" si="4"/>
        <v/>
      </c>
      <c r="AJ42" s="10" t="e">
        <f>IF(G42&amp;H42=※編集不可※選択項目!#REF!,VLOOKUP('入力例 (2)'!U42,※編集不可※選択項目!#REF!,3,TRUE),AK42)</f>
        <v>#REF!</v>
      </c>
      <c r="AK42" s="10" t="e">
        <f>IF(G42&amp;H42=※編集不可※選択項目!#REF!,VLOOKUP('入力例 (2)'!U42,※編集不可※選択項目!#REF!,3,TRUE),AL42)</f>
        <v>#REF!</v>
      </c>
      <c r="AL42" s="10" t="e">
        <f>IF(G42&amp;H42=※編集不可※選択項目!#REF!,VLOOKUP('入力例 (2)'!U42,※編集不可※選択項目!#REF!,3,TRUE),AM42)</f>
        <v>#REF!</v>
      </c>
      <c r="AM42" s="10" t="e">
        <f>IF(G42&amp;H42=※編集不可※選択項目!#REF!,VLOOKUP('入力例 (2)'!U42,※編集不可※選択項目!#REF!,3,TRUE),AN42)</f>
        <v>#REF!</v>
      </c>
      <c r="AN42" s="10" t="e">
        <f>IF(G42&amp;H42=※編集不可※選択項目!#REF!,VLOOKUP('入力例 (2)'!U42,※編集不可※選択項目!#REF!,3,TRUE),"")</f>
        <v>#REF!</v>
      </c>
      <c r="AO42" s="11" t="e">
        <f>VLOOKUP(Y42&amp;G42&amp;H42,※編集不可※選択項目!#REF!,2,FALSE)</f>
        <v>#REF!</v>
      </c>
      <c r="AP42" s="10" t="e">
        <f t="shared" si="12"/>
        <v>#REF!</v>
      </c>
      <c r="AQ42" s="75" t="str">
        <f t="shared" si="5"/>
        <v/>
      </c>
      <c r="AR42" s="63">
        <f t="shared" si="13"/>
        <v>0</v>
      </c>
      <c r="AS42" s="63">
        <f t="shared" si="14"/>
        <v>0</v>
      </c>
      <c r="AT42" s="63">
        <f t="shared" si="6"/>
        <v>0</v>
      </c>
      <c r="AU42" s="63" t="str">
        <f t="shared" si="15"/>
        <v/>
      </c>
      <c r="AV42" s="62">
        <f t="shared" si="7"/>
        <v>0</v>
      </c>
      <c r="AW42" s="62">
        <f t="shared" si="16"/>
        <v>0</v>
      </c>
    </row>
    <row r="43" spans="1:49" s="11" customFormat="1" ht="25.2" customHeight="1" x14ac:dyDescent="0.2">
      <c r="A43" s="61">
        <f t="shared" si="8"/>
        <v>32</v>
      </c>
      <c r="B43" s="23" t="str">
        <f t="shared" si="2"/>
        <v/>
      </c>
      <c r="C43" s="61"/>
      <c r="D43" s="21" t="str">
        <f t="shared" si="9"/>
        <v/>
      </c>
      <c r="E43" s="21" t="str">
        <f t="shared" si="10"/>
        <v/>
      </c>
      <c r="F43" s="68"/>
      <c r="G43" s="72"/>
      <c r="H43" s="68"/>
      <c r="I43" s="21" t="str">
        <f>IF(OR(G43="",H43="",U43=""),"",IFERROR(VLOOKUP(G43&amp;H43&amp;U43,※編集不可※選択項目!#REF!,5,FALSE),"該当なし"))</f>
        <v/>
      </c>
      <c r="J43" s="73"/>
      <c r="K43" s="68"/>
      <c r="L43" s="21" t="str">
        <f t="shared" si="3"/>
        <v/>
      </c>
      <c r="M43" s="68"/>
      <c r="N43" s="68"/>
      <c r="O43" s="21"/>
      <c r="P43" s="21"/>
      <c r="Q43" s="21"/>
      <c r="R43" s="21"/>
      <c r="S43" s="22" t="str">
        <f t="shared" si="11"/>
        <v/>
      </c>
      <c r="T43" s="68"/>
      <c r="U43" s="68"/>
      <c r="V43" s="68"/>
      <c r="W43" s="68"/>
      <c r="X43" s="68"/>
      <c r="Y43" s="68"/>
      <c r="Z43" s="74"/>
      <c r="AA43" s="73"/>
      <c r="AB43" s="74"/>
      <c r="AC43" s="89"/>
      <c r="AD43" s="90"/>
      <c r="AE43" s="69"/>
      <c r="AF43" s="69"/>
      <c r="AG43" s="60"/>
      <c r="AH43" s="10" t="e">
        <f>INDEX(※編集不可※選択項目!#REF!,MATCH('入力例 (2)'!G43&amp;'入力例 (2)'!H43&amp;'入力例 (2)'!I43,※編集不可※選択項目!#REF!,0))</f>
        <v>#REF!</v>
      </c>
      <c r="AI43" s="10" t="str">
        <f t="shared" si="4"/>
        <v/>
      </c>
      <c r="AJ43" s="10" t="e">
        <f>IF(G43&amp;H43=※編集不可※選択項目!#REF!,VLOOKUP('入力例 (2)'!U43,※編集不可※選択項目!#REF!,3,TRUE),AK43)</f>
        <v>#REF!</v>
      </c>
      <c r="AK43" s="10" t="e">
        <f>IF(G43&amp;H43=※編集不可※選択項目!#REF!,VLOOKUP('入力例 (2)'!U43,※編集不可※選択項目!#REF!,3,TRUE),AL43)</f>
        <v>#REF!</v>
      </c>
      <c r="AL43" s="10" t="e">
        <f>IF(G43&amp;H43=※編集不可※選択項目!#REF!,VLOOKUP('入力例 (2)'!U43,※編集不可※選択項目!#REF!,3,TRUE),AM43)</f>
        <v>#REF!</v>
      </c>
      <c r="AM43" s="10" t="e">
        <f>IF(G43&amp;H43=※編集不可※選択項目!#REF!,VLOOKUP('入力例 (2)'!U43,※編集不可※選択項目!#REF!,3,TRUE),AN43)</f>
        <v>#REF!</v>
      </c>
      <c r="AN43" s="10" t="e">
        <f>IF(G43&amp;H43=※編集不可※選択項目!#REF!,VLOOKUP('入力例 (2)'!U43,※編集不可※選択項目!#REF!,3,TRUE),"")</f>
        <v>#REF!</v>
      </c>
      <c r="AO43" s="11" t="e">
        <f>VLOOKUP(Y43&amp;G43&amp;H43,※編集不可※選択項目!#REF!,2,FALSE)</f>
        <v>#REF!</v>
      </c>
      <c r="AP43" s="10" t="e">
        <f t="shared" si="12"/>
        <v>#REF!</v>
      </c>
      <c r="AQ43" s="75" t="str">
        <f t="shared" si="5"/>
        <v/>
      </c>
      <c r="AR43" s="63">
        <f t="shared" si="13"/>
        <v>0</v>
      </c>
      <c r="AS43" s="63">
        <f t="shared" si="14"/>
        <v>0</v>
      </c>
      <c r="AT43" s="63">
        <f t="shared" si="6"/>
        <v>0</v>
      </c>
      <c r="AU43" s="63" t="str">
        <f t="shared" si="15"/>
        <v/>
      </c>
      <c r="AV43" s="62">
        <f t="shared" si="7"/>
        <v>0</v>
      </c>
      <c r="AW43" s="62">
        <f t="shared" si="16"/>
        <v>0</v>
      </c>
    </row>
    <row r="44" spans="1:49" s="11" customFormat="1" ht="25.2" customHeight="1" x14ac:dyDescent="0.2">
      <c r="A44" s="61">
        <f t="shared" si="8"/>
        <v>33</v>
      </c>
      <c r="B44" s="23" t="str">
        <f t="shared" si="2"/>
        <v/>
      </c>
      <c r="C44" s="61"/>
      <c r="D44" s="21" t="str">
        <f t="shared" si="9"/>
        <v/>
      </c>
      <c r="E44" s="21" t="str">
        <f t="shared" si="10"/>
        <v/>
      </c>
      <c r="F44" s="68"/>
      <c r="G44" s="72"/>
      <c r="H44" s="68"/>
      <c r="I44" s="21" t="str">
        <f>IF(OR(G44="",H44="",U44=""),"",IFERROR(VLOOKUP(G44&amp;H44&amp;U44,※編集不可※選択項目!#REF!,5,FALSE),"該当なし"))</f>
        <v/>
      </c>
      <c r="J44" s="73"/>
      <c r="K44" s="68"/>
      <c r="L44" s="21" t="str">
        <f t="shared" si="3"/>
        <v/>
      </c>
      <c r="M44" s="68"/>
      <c r="N44" s="68"/>
      <c r="O44" s="21"/>
      <c r="P44" s="21"/>
      <c r="Q44" s="21"/>
      <c r="R44" s="21"/>
      <c r="S44" s="22" t="str">
        <f t="shared" si="11"/>
        <v/>
      </c>
      <c r="T44" s="68"/>
      <c r="U44" s="68"/>
      <c r="V44" s="68"/>
      <c r="W44" s="68"/>
      <c r="X44" s="68"/>
      <c r="Y44" s="68"/>
      <c r="Z44" s="74"/>
      <c r="AA44" s="73"/>
      <c r="AB44" s="74"/>
      <c r="AC44" s="89"/>
      <c r="AD44" s="90"/>
      <c r="AE44" s="69"/>
      <c r="AF44" s="69"/>
      <c r="AG44" s="60"/>
      <c r="AH44" s="10" t="e">
        <f>INDEX(※編集不可※選択項目!#REF!,MATCH('入力例 (2)'!G44&amp;'入力例 (2)'!H44&amp;'入力例 (2)'!I44,※編集不可※選択項目!#REF!,0))</f>
        <v>#REF!</v>
      </c>
      <c r="AI44" s="10" t="str">
        <f t="shared" si="4"/>
        <v/>
      </c>
      <c r="AJ44" s="10" t="e">
        <f>IF(G44&amp;H44=※編集不可※選択項目!#REF!,VLOOKUP('入力例 (2)'!U44,※編集不可※選択項目!#REF!,3,TRUE),AK44)</f>
        <v>#REF!</v>
      </c>
      <c r="AK44" s="10" t="e">
        <f>IF(G44&amp;H44=※編集不可※選択項目!#REF!,VLOOKUP('入力例 (2)'!U44,※編集不可※選択項目!#REF!,3,TRUE),AL44)</f>
        <v>#REF!</v>
      </c>
      <c r="AL44" s="10" t="e">
        <f>IF(G44&amp;H44=※編集不可※選択項目!#REF!,VLOOKUP('入力例 (2)'!U44,※編集不可※選択項目!#REF!,3,TRUE),AM44)</f>
        <v>#REF!</v>
      </c>
      <c r="AM44" s="10" t="e">
        <f>IF(G44&amp;H44=※編集不可※選択項目!#REF!,VLOOKUP('入力例 (2)'!U44,※編集不可※選択項目!#REF!,3,TRUE),AN44)</f>
        <v>#REF!</v>
      </c>
      <c r="AN44" s="10" t="e">
        <f>IF(G44&amp;H44=※編集不可※選択項目!#REF!,VLOOKUP('入力例 (2)'!U44,※編集不可※選択項目!#REF!,3,TRUE),"")</f>
        <v>#REF!</v>
      </c>
      <c r="AO44" s="11" t="e">
        <f>VLOOKUP(Y44&amp;G44&amp;H44,※編集不可※選択項目!#REF!,2,FALSE)</f>
        <v>#REF!</v>
      </c>
      <c r="AP44" s="10" t="e">
        <f t="shared" si="12"/>
        <v>#REF!</v>
      </c>
      <c r="AQ44" s="75" t="str">
        <f t="shared" si="5"/>
        <v/>
      </c>
      <c r="AR44" s="63">
        <f t="shared" si="13"/>
        <v>0</v>
      </c>
      <c r="AS44" s="63">
        <f t="shared" si="14"/>
        <v>0</v>
      </c>
      <c r="AT44" s="63">
        <f t="shared" si="6"/>
        <v>0</v>
      </c>
      <c r="AU44" s="63" t="str">
        <f t="shared" si="15"/>
        <v/>
      </c>
      <c r="AV44" s="62">
        <f t="shared" si="7"/>
        <v>0</v>
      </c>
      <c r="AW44" s="62">
        <f t="shared" si="16"/>
        <v>0</v>
      </c>
    </row>
    <row r="45" spans="1:49" s="11" customFormat="1" ht="25.2" customHeight="1" x14ac:dyDescent="0.2">
      <c r="A45" s="61">
        <f t="shared" si="8"/>
        <v>34</v>
      </c>
      <c r="B45" s="23" t="str">
        <f t="shared" si="2"/>
        <v/>
      </c>
      <c r="C45" s="61"/>
      <c r="D45" s="21" t="str">
        <f t="shared" si="9"/>
        <v/>
      </c>
      <c r="E45" s="21" t="str">
        <f t="shared" si="10"/>
        <v/>
      </c>
      <c r="F45" s="68"/>
      <c r="G45" s="72"/>
      <c r="H45" s="68"/>
      <c r="I45" s="21" t="str">
        <f>IF(OR(G45="",H45="",U45=""),"",IFERROR(VLOOKUP(G45&amp;H45&amp;U45,※編集不可※選択項目!#REF!,5,FALSE),"該当なし"))</f>
        <v/>
      </c>
      <c r="J45" s="73"/>
      <c r="K45" s="68"/>
      <c r="L45" s="21" t="str">
        <f t="shared" si="3"/>
        <v/>
      </c>
      <c r="M45" s="68"/>
      <c r="N45" s="68"/>
      <c r="O45" s="21"/>
      <c r="P45" s="21"/>
      <c r="Q45" s="21"/>
      <c r="R45" s="21"/>
      <c r="S45" s="22" t="str">
        <f t="shared" si="11"/>
        <v/>
      </c>
      <c r="T45" s="68"/>
      <c r="U45" s="68"/>
      <c r="V45" s="68"/>
      <c r="W45" s="68"/>
      <c r="X45" s="68"/>
      <c r="Y45" s="68"/>
      <c r="Z45" s="74"/>
      <c r="AA45" s="73"/>
      <c r="AB45" s="74"/>
      <c r="AC45" s="89"/>
      <c r="AD45" s="90"/>
      <c r="AE45" s="69"/>
      <c r="AF45" s="69"/>
      <c r="AG45" s="60"/>
      <c r="AH45" s="10" t="e">
        <f>INDEX(※編集不可※選択項目!#REF!,MATCH('入力例 (2)'!G45&amp;'入力例 (2)'!H45&amp;'入力例 (2)'!I45,※編集不可※選択項目!#REF!,0))</f>
        <v>#REF!</v>
      </c>
      <c r="AI45" s="10" t="str">
        <f t="shared" si="4"/>
        <v/>
      </c>
      <c r="AJ45" s="10" t="e">
        <f>IF(G45&amp;H45=※編集不可※選択項目!#REF!,VLOOKUP('入力例 (2)'!U45,※編集不可※選択項目!#REF!,3,TRUE),AK45)</f>
        <v>#REF!</v>
      </c>
      <c r="AK45" s="10" t="e">
        <f>IF(G45&amp;H45=※編集不可※選択項目!#REF!,VLOOKUP('入力例 (2)'!U45,※編集不可※選択項目!#REF!,3,TRUE),AL45)</f>
        <v>#REF!</v>
      </c>
      <c r="AL45" s="10" t="e">
        <f>IF(G45&amp;H45=※編集不可※選択項目!#REF!,VLOOKUP('入力例 (2)'!U45,※編集不可※選択項目!#REF!,3,TRUE),AM45)</f>
        <v>#REF!</v>
      </c>
      <c r="AM45" s="10" t="e">
        <f>IF(G45&amp;H45=※編集不可※選択項目!#REF!,VLOOKUP('入力例 (2)'!U45,※編集不可※選択項目!#REF!,3,TRUE),AN45)</f>
        <v>#REF!</v>
      </c>
      <c r="AN45" s="10" t="e">
        <f>IF(G45&amp;H45=※編集不可※選択項目!#REF!,VLOOKUP('入力例 (2)'!U45,※編集不可※選択項目!#REF!,3,TRUE),"")</f>
        <v>#REF!</v>
      </c>
      <c r="AO45" s="11" t="e">
        <f>VLOOKUP(Y45&amp;G45&amp;H45,※編集不可※選択項目!#REF!,2,FALSE)</f>
        <v>#REF!</v>
      </c>
      <c r="AP45" s="10" t="e">
        <f t="shared" si="12"/>
        <v>#REF!</v>
      </c>
      <c r="AQ45" s="75" t="str">
        <f t="shared" si="5"/>
        <v/>
      </c>
      <c r="AR45" s="63">
        <f t="shared" si="13"/>
        <v>0</v>
      </c>
      <c r="AS45" s="63">
        <f t="shared" si="14"/>
        <v>0</v>
      </c>
      <c r="AT45" s="63">
        <f t="shared" si="6"/>
        <v>0</v>
      </c>
      <c r="AU45" s="63" t="str">
        <f t="shared" si="15"/>
        <v/>
      </c>
      <c r="AV45" s="62">
        <f t="shared" si="7"/>
        <v>0</v>
      </c>
      <c r="AW45" s="62">
        <f t="shared" si="16"/>
        <v>0</v>
      </c>
    </row>
    <row r="46" spans="1:49" s="11" customFormat="1" ht="25.2" customHeight="1" x14ac:dyDescent="0.2">
      <c r="A46" s="61">
        <f t="shared" si="8"/>
        <v>35</v>
      </c>
      <c r="B46" s="23" t="str">
        <f t="shared" si="2"/>
        <v/>
      </c>
      <c r="C46" s="61"/>
      <c r="D46" s="21" t="str">
        <f t="shared" si="9"/>
        <v/>
      </c>
      <c r="E46" s="21" t="str">
        <f t="shared" si="10"/>
        <v/>
      </c>
      <c r="F46" s="68"/>
      <c r="G46" s="72"/>
      <c r="H46" s="68"/>
      <c r="I46" s="21" t="str">
        <f>IF(OR(G46="",H46="",U46=""),"",IFERROR(VLOOKUP(G46&amp;H46&amp;U46,※編集不可※選択項目!#REF!,5,FALSE),"該当なし"))</f>
        <v/>
      </c>
      <c r="J46" s="73"/>
      <c r="K46" s="68"/>
      <c r="L46" s="21" t="str">
        <f t="shared" si="3"/>
        <v/>
      </c>
      <c r="M46" s="68"/>
      <c r="N46" s="68"/>
      <c r="O46" s="21"/>
      <c r="P46" s="21"/>
      <c r="Q46" s="21"/>
      <c r="R46" s="21"/>
      <c r="S46" s="22" t="str">
        <f t="shared" si="11"/>
        <v/>
      </c>
      <c r="T46" s="68"/>
      <c r="U46" s="68"/>
      <c r="V46" s="68"/>
      <c r="W46" s="68"/>
      <c r="X46" s="68"/>
      <c r="Y46" s="68"/>
      <c r="Z46" s="74"/>
      <c r="AA46" s="73"/>
      <c r="AB46" s="74"/>
      <c r="AC46" s="89"/>
      <c r="AD46" s="90"/>
      <c r="AE46" s="69"/>
      <c r="AF46" s="69"/>
      <c r="AG46" s="60"/>
      <c r="AH46" s="10" t="e">
        <f>INDEX(※編集不可※選択項目!#REF!,MATCH('入力例 (2)'!G46&amp;'入力例 (2)'!H46&amp;'入力例 (2)'!I46,※編集不可※選択項目!#REF!,0))</f>
        <v>#REF!</v>
      </c>
      <c r="AI46" s="10" t="str">
        <f t="shared" si="4"/>
        <v/>
      </c>
      <c r="AJ46" s="10" t="e">
        <f>IF(G46&amp;H46=※編集不可※選択項目!#REF!,VLOOKUP('入力例 (2)'!U46,※編集不可※選択項目!#REF!,3,TRUE),AK46)</f>
        <v>#REF!</v>
      </c>
      <c r="AK46" s="10" t="e">
        <f>IF(G46&amp;H46=※編集不可※選択項目!#REF!,VLOOKUP('入力例 (2)'!U46,※編集不可※選択項目!#REF!,3,TRUE),AL46)</f>
        <v>#REF!</v>
      </c>
      <c r="AL46" s="10" t="e">
        <f>IF(G46&amp;H46=※編集不可※選択項目!#REF!,VLOOKUP('入力例 (2)'!U46,※編集不可※選択項目!#REF!,3,TRUE),AM46)</f>
        <v>#REF!</v>
      </c>
      <c r="AM46" s="10" t="e">
        <f>IF(G46&amp;H46=※編集不可※選択項目!#REF!,VLOOKUP('入力例 (2)'!U46,※編集不可※選択項目!#REF!,3,TRUE),AN46)</f>
        <v>#REF!</v>
      </c>
      <c r="AN46" s="10" t="e">
        <f>IF(G46&amp;H46=※編集不可※選択項目!#REF!,VLOOKUP('入力例 (2)'!U46,※編集不可※選択項目!#REF!,3,TRUE),"")</f>
        <v>#REF!</v>
      </c>
      <c r="AO46" s="11" t="e">
        <f>VLOOKUP(Y46&amp;G46&amp;H46,※編集不可※選択項目!#REF!,2,FALSE)</f>
        <v>#REF!</v>
      </c>
      <c r="AP46" s="10" t="e">
        <f t="shared" si="12"/>
        <v>#REF!</v>
      </c>
      <c r="AQ46" s="75" t="str">
        <f t="shared" si="5"/>
        <v/>
      </c>
      <c r="AR46" s="63">
        <f t="shared" si="13"/>
        <v>0</v>
      </c>
      <c r="AS46" s="63">
        <f t="shared" si="14"/>
        <v>0</v>
      </c>
      <c r="AT46" s="63">
        <f t="shared" si="6"/>
        <v>0</v>
      </c>
      <c r="AU46" s="63" t="str">
        <f t="shared" si="15"/>
        <v/>
      </c>
      <c r="AV46" s="62">
        <f t="shared" si="7"/>
        <v>0</v>
      </c>
      <c r="AW46" s="62">
        <f t="shared" si="16"/>
        <v>0</v>
      </c>
    </row>
    <row r="47" spans="1:49" s="11" customFormat="1" ht="25.2" customHeight="1" x14ac:dyDescent="0.2">
      <c r="A47" s="61">
        <f t="shared" si="8"/>
        <v>36</v>
      </c>
      <c r="B47" s="23" t="str">
        <f t="shared" si="2"/>
        <v/>
      </c>
      <c r="C47" s="61"/>
      <c r="D47" s="21" t="str">
        <f t="shared" si="9"/>
        <v/>
      </c>
      <c r="E47" s="21" t="str">
        <f t="shared" si="10"/>
        <v/>
      </c>
      <c r="F47" s="68"/>
      <c r="G47" s="72"/>
      <c r="H47" s="68"/>
      <c r="I47" s="21" t="str">
        <f>IF(OR(G47="",H47="",U47=""),"",IFERROR(VLOOKUP(G47&amp;H47&amp;U47,※編集不可※選択項目!#REF!,5,FALSE),"該当なし"))</f>
        <v/>
      </c>
      <c r="J47" s="73"/>
      <c r="K47" s="68"/>
      <c r="L47" s="21" t="str">
        <f t="shared" si="3"/>
        <v/>
      </c>
      <c r="M47" s="68"/>
      <c r="N47" s="68"/>
      <c r="O47" s="21"/>
      <c r="P47" s="21"/>
      <c r="Q47" s="21"/>
      <c r="R47" s="21"/>
      <c r="S47" s="22" t="str">
        <f t="shared" si="11"/>
        <v/>
      </c>
      <c r="T47" s="68"/>
      <c r="U47" s="68"/>
      <c r="V47" s="68"/>
      <c r="W47" s="68"/>
      <c r="X47" s="68"/>
      <c r="Y47" s="68"/>
      <c r="Z47" s="74"/>
      <c r="AA47" s="73"/>
      <c r="AB47" s="74"/>
      <c r="AC47" s="89"/>
      <c r="AD47" s="90"/>
      <c r="AE47" s="69"/>
      <c r="AF47" s="69"/>
      <c r="AG47" s="60"/>
      <c r="AH47" s="10" t="e">
        <f>INDEX(※編集不可※選択項目!#REF!,MATCH('入力例 (2)'!G47&amp;'入力例 (2)'!H47&amp;'入力例 (2)'!I47,※編集不可※選択項目!#REF!,0))</f>
        <v>#REF!</v>
      </c>
      <c r="AI47" s="10" t="str">
        <f t="shared" si="4"/>
        <v/>
      </c>
      <c r="AJ47" s="10" t="e">
        <f>IF(G47&amp;H47=※編集不可※選択項目!#REF!,VLOOKUP('入力例 (2)'!U47,※編集不可※選択項目!#REF!,3,TRUE),AK47)</f>
        <v>#REF!</v>
      </c>
      <c r="AK47" s="10" t="e">
        <f>IF(G47&amp;H47=※編集不可※選択項目!#REF!,VLOOKUP('入力例 (2)'!U47,※編集不可※選択項目!#REF!,3,TRUE),AL47)</f>
        <v>#REF!</v>
      </c>
      <c r="AL47" s="10" t="e">
        <f>IF(G47&amp;H47=※編集不可※選択項目!#REF!,VLOOKUP('入力例 (2)'!U47,※編集不可※選択項目!#REF!,3,TRUE),AM47)</f>
        <v>#REF!</v>
      </c>
      <c r="AM47" s="10" t="e">
        <f>IF(G47&amp;H47=※編集不可※選択項目!#REF!,VLOOKUP('入力例 (2)'!U47,※編集不可※選択項目!#REF!,3,TRUE),AN47)</f>
        <v>#REF!</v>
      </c>
      <c r="AN47" s="10" t="e">
        <f>IF(G47&amp;H47=※編集不可※選択項目!#REF!,VLOOKUP('入力例 (2)'!U47,※編集不可※選択項目!#REF!,3,TRUE),"")</f>
        <v>#REF!</v>
      </c>
      <c r="AO47" s="11" t="e">
        <f>VLOOKUP(Y47&amp;G47&amp;H47,※編集不可※選択項目!#REF!,2,FALSE)</f>
        <v>#REF!</v>
      </c>
      <c r="AP47" s="10" t="e">
        <f t="shared" si="12"/>
        <v>#REF!</v>
      </c>
      <c r="AQ47" s="75" t="str">
        <f t="shared" si="5"/>
        <v/>
      </c>
      <c r="AR47" s="63">
        <f t="shared" si="13"/>
        <v>0</v>
      </c>
      <c r="AS47" s="63">
        <f t="shared" si="14"/>
        <v>0</v>
      </c>
      <c r="AT47" s="63">
        <f t="shared" si="6"/>
        <v>0</v>
      </c>
      <c r="AU47" s="63" t="str">
        <f t="shared" si="15"/>
        <v/>
      </c>
      <c r="AV47" s="62">
        <f t="shared" si="7"/>
        <v>0</v>
      </c>
      <c r="AW47" s="62">
        <f t="shared" si="16"/>
        <v>0</v>
      </c>
    </row>
    <row r="48" spans="1:49" s="11" customFormat="1" ht="25.2" customHeight="1" x14ac:dyDescent="0.2">
      <c r="A48" s="61">
        <f t="shared" si="8"/>
        <v>37</v>
      </c>
      <c r="B48" s="23" t="str">
        <f t="shared" si="2"/>
        <v/>
      </c>
      <c r="C48" s="61"/>
      <c r="D48" s="21" t="str">
        <f t="shared" si="9"/>
        <v/>
      </c>
      <c r="E48" s="21" t="str">
        <f t="shared" si="10"/>
        <v/>
      </c>
      <c r="F48" s="68"/>
      <c r="G48" s="72"/>
      <c r="H48" s="68"/>
      <c r="I48" s="21" t="str">
        <f>IF(OR(G48="",H48="",U48=""),"",IFERROR(VLOOKUP(G48&amp;H48&amp;U48,※編集不可※選択項目!#REF!,5,FALSE),"該当なし"))</f>
        <v/>
      </c>
      <c r="J48" s="73"/>
      <c r="K48" s="68"/>
      <c r="L48" s="21" t="str">
        <f t="shared" si="3"/>
        <v/>
      </c>
      <c r="M48" s="68"/>
      <c r="N48" s="68"/>
      <c r="O48" s="21"/>
      <c r="P48" s="21"/>
      <c r="Q48" s="21"/>
      <c r="R48" s="21"/>
      <c r="S48" s="22" t="str">
        <f t="shared" si="11"/>
        <v/>
      </c>
      <c r="T48" s="68"/>
      <c r="U48" s="68"/>
      <c r="V48" s="68"/>
      <c r="W48" s="68"/>
      <c r="X48" s="68"/>
      <c r="Y48" s="68"/>
      <c r="Z48" s="74"/>
      <c r="AA48" s="73"/>
      <c r="AB48" s="74"/>
      <c r="AC48" s="89"/>
      <c r="AD48" s="90"/>
      <c r="AE48" s="69"/>
      <c r="AF48" s="69"/>
      <c r="AG48" s="60"/>
      <c r="AH48" s="10" t="e">
        <f>INDEX(※編集不可※選択項目!#REF!,MATCH('入力例 (2)'!G48&amp;'入力例 (2)'!H48&amp;'入力例 (2)'!I48,※編集不可※選択項目!#REF!,0))</f>
        <v>#REF!</v>
      </c>
      <c r="AI48" s="10" t="str">
        <f t="shared" si="4"/>
        <v/>
      </c>
      <c r="AJ48" s="10" t="e">
        <f>IF(G48&amp;H48=※編集不可※選択項目!#REF!,VLOOKUP('入力例 (2)'!U48,※編集不可※選択項目!#REF!,3,TRUE),AK48)</f>
        <v>#REF!</v>
      </c>
      <c r="AK48" s="10" t="e">
        <f>IF(G48&amp;H48=※編集不可※選択項目!#REF!,VLOOKUP('入力例 (2)'!U48,※編集不可※選択項目!#REF!,3,TRUE),AL48)</f>
        <v>#REF!</v>
      </c>
      <c r="AL48" s="10" t="e">
        <f>IF(G48&amp;H48=※編集不可※選択項目!#REF!,VLOOKUP('入力例 (2)'!U48,※編集不可※選択項目!#REF!,3,TRUE),AM48)</f>
        <v>#REF!</v>
      </c>
      <c r="AM48" s="10" t="e">
        <f>IF(G48&amp;H48=※編集不可※選択項目!#REF!,VLOOKUP('入力例 (2)'!U48,※編集不可※選択項目!#REF!,3,TRUE),AN48)</f>
        <v>#REF!</v>
      </c>
      <c r="AN48" s="10" t="e">
        <f>IF(G48&amp;H48=※編集不可※選択項目!#REF!,VLOOKUP('入力例 (2)'!U48,※編集不可※選択項目!#REF!,3,TRUE),"")</f>
        <v>#REF!</v>
      </c>
      <c r="AO48" s="11" t="e">
        <f>VLOOKUP(Y48&amp;G48&amp;H48,※編集不可※選択項目!#REF!,2,FALSE)</f>
        <v>#REF!</v>
      </c>
      <c r="AP48" s="10" t="e">
        <f t="shared" si="12"/>
        <v>#REF!</v>
      </c>
      <c r="AQ48" s="75" t="str">
        <f t="shared" si="5"/>
        <v/>
      </c>
      <c r="AR48" s="63">
        <f t="shared" si="13"/>
        <v>0</v>
      </c>
      <c r="AS48" s="63">
        <f t="shared" si="14"/>
        <v>0</v>
      </c>
      <c r="AT48" s="63">
        <f t="shared" si="6"/>
        <v>0</v>
      </c>
      <c r="AU48" s="63" t="str">
        <f t="shared" si="15"/>
        <v/>
      </c>
      <c r="AV48" s="62">
        <f t="shared" si="7"/>
        <v>0</v>
      </c>
      <c r="AW48" s="62">
        <f t="shared" si="16"/>
        <v>0</v>
      </c>
    </row>
    <row r="49" spans="1:49" s="11" customFormat="1" ht="25.2" customHeight="1" x14ac:dyDescent="0.2">
      <c r="A49" s="61">
        <f t="shared" si="8"/>
        <v>38</v>
      </c>
      <c r="B49" s="23" t="str">
        <f t="shared" si="2"/>
        <v/>
      </c>
      <c r="C49" s="61"/>
      <c r="D49" s="21" t="str">
        <f t="shared" si="9"/>
        <v/>
      </c>
      <c r="E49" s="21" t="str">
        <f t="shared" si="10"/>
        <v/>
      </c>
      <c r="F49" s="68"/>
      <c r="G49" s="72"/>
      <c r="H49" s="68"/>
      <c r="I49" s="21" t="str">
        <f>IF(OR(G49="",H49="",U49=""),"",IFERROR(VLOOKUP(G49&amp;H49&amp;U49,※編集不可※選択項目!#REF!,5,FALSE),"該当なし"))</f>
        <v/>
      </c>
      <c r="J49" s="73"/>
      <c r="K49" s="68"/>
      <c r="L49" s="21" t="str">
        <f t="shared" si="3"/>
        <v/>
      </c>
      <c r="M49" s="68"/>
      <c r="N49" s="68"/>
      <c r="O49" s="21"/>
      <c r="P49" s="21"/>
      <c r="Q49" s="21"/>
      <c r="R49" s="21"/>
      <c r="S49" s="22" t="str">
        <f t="shared" si="11"/>
        <v/>
      </c>
      <c r="T49" s="68"/>
      <c r="U49" s="68"/>
      <c r="V49" s="68"/>
      <c r="W49" s="68"/>
      <c r="X49" s="68"/>
      <c r="Y49" s="68"/>
      <c r="Z49" s="74"/>
      <c r="AA49" s="73"/>
      <c r="AB49" s="74"/>
      <c r="AC49" s="89"/>
      <c r="AD49" s="90"/>
      <c r="AE49" s="69"/>
      <c r="AF49" s="69"/>
      <c r="AG49" s="60"/>
      <c r="AH49" s="10" t="e">
        <f>INDEX(※編集不可※選択項目!#REF!,MATCH('入力例 (2)'!G49&amp;'入力例 (2)'!H49&amp;'入力例 (2)'!I49,※編集不可※選択項目!#REF!,0))</f>
        <v>#REF!</v>
      </c>
      <c r="AI49" s="10" t="str">
        <f t="shared" si="4"/>
        <v/>
      </c>
      <c r="AJ49" s="10" t="e">
        <f>IF(G49&amp;H49=※編集不可※選択項目!#REF!,VLOOKUP('入力例 (2)'!U49,※編集不可※選択項目!#REF!,3,TRUE),AK49)</f>
        <v>#REF!</v>
      </c>
      <c r="AK49" s="10" t="e">
        <f>IF(G49&amp;H49=※編集不可※選択項目!#REF!,VLOOKUP('入力例 (2)'!U49,※編集不可※選択項目!#REF!,3,TRUE),AL49)</f>
        <v>#REF!</v>
      </c>
      <c r="AL49" s="10" t="e">
        <f>IF(G49&amp;H49=※編集不可※選択項目!#REF!,VLOOKUP('入力例 (2)'!U49,※編集不可※選択項目!#REF!,3,TRUE),AM49)</f>
        <v>#REF!</v>
      </c>
      <c r="AM49" s="10" t="e">
        <f>IF(G49&amp;H49=※編集不可※選択項目!#REF!,VLOOKUP('入力例 (2)'!U49,※編集不可※選択項目!#REF!,3,TRUE),AN49)</f>
        <v>#REF!</v>
      </c>
      <c r="AN49" s="10" t="e">
        <f>IF(G49&amp;H49=※編集不可※選択項目!#REF!,VLOOKUP('入力例 (2)'!U49,※編集不可※選択項目!#REF!,3,TRUE),"")</f>
        <v>#REF!</v>
      </c>
      <c r="AO49" s="11" t="e">
        <f>VLOOKUP(Y49&amp;G49&amp;H49,※編集不可※選択項目!#REF!,2,FALSE)</f>
        <v>#REF!</v>
      </c>
      <c r="AP49" s="10" t="e">
        <f t="shared" si="12"/>
        <v>#REF!</v>
      </c>
      <c r="AQ49" s="75" t="str">
        <f t="shared" si="5"/>
        <v/>
      </c>
      <c r="AR49" s="63">
        <f t="shared" si="13"/>
        <v>0</v>
      </c>
      <c r="AS49" s="63">
        <f t="shared" si="14"/>
        <v>0</v>
      </c>
      <c r="AT49" s="63">
        <f t="shared" si="6"/>
        <v>0</v>
      </c>
      <c r="AU49" s="63" t="str">
        <f t="shared" si="15"/>
        <v/>
      </c>
      <c r="AV49" s="62">
        <f t="shared" si="7"/>
        <v>0</v>
      </c>
      <c r="AW49" s="62">
        <f t="shared" si="16"/>
        <v>0</v>
      </c>
    </row>
    <row r="50" spans="1:49" s="11" customFormat="1" ht="25.2" customHeight="1" x14ac:dyDescent="0.2">
      <c r="A50" s="61">
        <f t="shared" si="8"/>
        <v>39</v>
      </c>
      <c r="B50" s="23" t="str">
        <f t="shared" si="2"/>
        <v/>
      </c>
      <c r="C50" s="61"/>
      <c r="D50" s="21" t="str">
        <f t="shared" si="9"/>
        <v/>
      </c>
      <c r="E50" s="21" t="str">
        <f t="shared" si="10"/>
        <v/>
      </c>
      <c r="F50" s="68"/>
      <c r="G50" s="72"/>
      <c r="H50" s="68"/>
      <c r="I50" s="21" t="str">
        <f>IF(OR(G50="",H50="",U50=""),"",IFERROR(VLOOKUP(G50&amp;H50&amp;U50,※編集不可※選択項目!#REF!,5,FALSE),"該当なし"))</f>
        <v/>
      </c>
      <c r="J50" s="73"/>
      <c r="K50" s="68"/>
      <c r="L50" s="21" t="str">
        <f t="shared" si="3"/>
        <v/>
      </c>
      <c r="M50" s="68"/>
      <c r="N50" s="68"/>
      <c r="O50" s="21"/>
      <c r="P50" s="21"/>
      <c r="Q50" s="21"/>
      <c r="R50" s="21"/>
      <c r="S50" s="22" t="str">
        <f t="shared" si="11"/>
        <v/>
      </c>
      <c r="T50" s="68"/>
      <c r="U50" s="68"/>
      <c r="V50" s="68"/>
      <c r="W50" s="68"/>
      <c r="X50" s="68"/>
      <c r="Y50" s="68"/>
      <c r="Z50" s="74"/>
      <c r="AA50" s="73"/>
      <c r="AB50" s="74"/>
      <c r="AC50" s="89"/>
      <c r="AD50" s="90"/>
      <c r="AE50" s="69"/>
      <c r="AF50" s="69"/>
      <c r="AG50" s="60"/>
      <c r="AH50" s="10" t="e">
        <f>INDEX(※編集不可※選択項目!#REF!,MATCH('入力例 (2)'!G50&amp;'入力例 (2)'!H50&amp;'入力例 (2)'!I50,※編集不可※選択項目!#REF!,0))</f>
        <v>#REF!</v>
      </c>
      <c r="AI50" s="10" t="str">
        <f t="shared" si="4"/>
        <v/>
      </c>
      <c r="AJ50" s="10" t="e">
        <f>IF(G50&amp;H50=※編集不可※選択項目!#REF!,VLOOKUP('入力例 (2)'!U50,※編集不可※選択項目!#REF!,3,TRUE),AK50)</f>
        <v>#REF!</v>
      </c>
      <c r="AK50" s="10" t="e">
        <f>IF(G50&amp;H50=※編集不可※選択項目!#REF!,VLOOKUP('入力例 (2)'!U50,※編集不可※選択項目!#REF!,3,TRUE),AL50)</f>
        <v>#REF!</v>
      </c>
      <c r="AL50" s="10" t="e">
        <f>IF(G50&amp;H50=※編集不可※選択項目!#REF!,VLOOKUP('入力例 (2)'!U50,※編集不可※選択項目!#REF!,3,TRUE),AM50)</f>
        <v>#REF!</v>
      </c>
      <c r="AM50" s="10" t="e">
        <f>IF(G50&amp;H50=※編集不可※選択項目!#REF!,VLOOKUP('入力例 (2)'!U50,※編集不可※選択項目!#REF!,3,TRUE),AN50)</f>
        <v>#REF!</v>
      </c>
      <c r="AN50" s="10" t="e">
        <f>IF(G50&amp;H50=※編集不可※選択項目!#REF!,VLOOKUP('入力例 (2)'!U50,※編集不可※選択項目!#REF!,3,TRUE),"")</f>
        <v>#REF!</v>
      </c>
      <c r="AO50" s="11" t="e">
        <f>VLOOKUP(Y50&amp;G50&amp;H50,※編集不可※選択項目!#REF!,2,FALSE)</f>
        <v>#REF!</v>
      </c>
      <c r="AP50" s="10" t="e">
        <f t="shared" si="12"/>
        <v>#REF!</v>
      </c>
      <c r="AQ50" s="75" t="str">
        <f t="shared" si="5"/>
        <v/>
      </c>
      <c r="AR50" s="63">
        <f t="shared" si="13"/>
        <v>0</v>
      </c>
      <c r="AS50" s="63">
        <f t="shared" si="14"/>
        <v>0</v>
      </c>
      <c r="AT50" s="63">
        <f t="shared" si="6"/>
        <v>0</v>
      </c>
      <c r="AU50" s="63" t="str">
        <f t="shared" si="15"/>
        <v/>
      </c>
      <c r="AV50" s="62">
        <f t="shared" si="7"/>
        <v>0</v>
      </c>
      <c r="AW50" s="62">
        <f t="shared" si="16"/>
        <v>0</v>
      </c>
    </row>
    <row r="51" spans="1:49" s="11" customFormat="1" ht="25.2" customHeight="1" x14ac:dyDescent="0.2">
      <c r="A51" s="61">
        <f t="shared" si="8"/>
        <v>40</v>
      </c>
      <c r="B51" s="23" t="str">
        <f t="shared" si="2"/>
        <v/>
      </c>
      <c r="C51" s="61"/>
      <c r="D51" s="21" t="str">
        <f t="shared" si="9"/>
        <v/>
      </c>
      <c r="E51" s="21" t="str">
        <f t="shared" si="10"/>
        <v/>
      </c>
      <c r="F51" s="68"/>
      <c r="G51" s="72"/>
      <c r="H51" s="68"/>
      <c r="I51" s="21" t="str">
        <f>IF(OR(G51="",H51="",U51=""),"",IFERROR(VLOOKUP(G51&amp;H51&amp;U51,※編集不可※選択項目!#REF!,5,FALSE),"該当なし"))</f>
        <v/>
      </c>
      <c r="J51" s="73"/>
      <c r="K51" s="68"/>
      <c r="L51" s="21" t="str">
        <f t="shared" si="3"/>
        <v/>
      </c>
      <c r="M51" s="68"/>
      <c r="N51" s="68"/>
      <c r="O51" s="21"/>
      <c r="P51" s="21"/>
      <c r="Q51" s="21"/>
      <c r="R51" s="21"/>
      <c r="S51" s="22" t="str">
        <f t="shared" si="11"/>
        <v/>
      </c>
      <c r="T51" s="68"/>
      <c r="U51" s="68"/>
      <c r="V51" s="68"/>
      <c r="W51" s="68"/>
      <c r="X51" s="68"/>
      <c r="Y51" s="68"/>
      <c r="Z51" s="74"/>
      <c r="AA51" s="73"/>
      <c r="AB51" s="74"/>
      <c r="AC51" s="89"/>
      <c r="AD51" s="90"/>
      <c r="AE51" s="69"/>
      <c r="AF51" s="69"/>
      <c r="AG51" s="60"/>
      <c r="AH51" s="10" t="e">
        <f>INDEX(※編集不可※選択項目!#REF!,MATCH('入力例 (2)'!G51&amp;'入力例 (2)'!H51&amp;'入力例 (2)'!I51,※編集不可※選択項目!#REF!,0))</f>
        <v>#REF!</v>
      </c>
      <c r="AI51" s="10" t="str">
        <f t="shared" si="4"/>
        <v/>
      </c>
      <c r="AJ51" s="10" t="e">
        <f>IF(G51&amp;H51=※編集不可※選択項目!#REF!,VLOOKUP('入力例 (2)'!U51,※編集不可※選択項目!#REF!,3,TRUE),AK51)</f>
        <v>#REF!</v>
      </c>
      <c r="AK51" s="10" t="e">
        <f>IF(G51&amp;H51=※編集不可※選択項目!#REF!,VLOOKUP('入力例 (2)'!U51,※編集不可※選択項目!#REF!,3,TRUE),AL51)</f>
        <v>#REF!</v>
      </c>
      <c r="AL51" s="10" t="e">
        <f>IF(G51&amp;H51=※編集不可※選択項目!#REF!,VLOOKUP('入力例 (2)'!U51,※編集不可※選択項目!#REF!,3,TRUE),AM51)</f>
        <v>#REF!</v>
      </c>
      <c r="AM51" s="10" t="e">
        <f>IF(G51&amp;H51=※編集不可※選択項目!#REF!,VLOOKUP('入力例 (2)'!U51,※編集不可※選択項目!#REF!,3,TRUE),AN51)</f>
        <v>#REF!</v>
      </c>
      <c r="AN51" s="10" t="e">
        <f>IF(G51&amp;H51=※編集不可※選択項目!#REF!,VLOOKUP('入力例 (2)'!U51,※編集不可※選択項目!#REF!,3,TRUE),"")</f>
        <v>#REF!</v>
      </c>
      <c r="AO51" s="11" t="e">
        <f>VLOOKUP(Y51&amp;G51&amp;H51,※編集不可※選択項目!#REF!,2,FALSE)</f>
        <v>#REF!</v>
      </c>
      <c r="AP51" s="10" t="e">
        <f t="shared" si="12"/>
        <v>#REF!</v>
      </c>
      <c r="AQ51" s="75" t="str">
        <f t="shared" si="5"/>
        <v/>
      </c>
      <c r="AR51" s="63">
        <f t="shared" si="13"/>
        <v>0</v>
      </c>
      <c r="AS51" s="63">
        <f t="shared" si="14"/>
        <v>0</v>
      </c>
      <c r="AT51" s="63">
        <f t="shared" si="6"/>
        <v>0</v>
      </c>
      <c r="AU51" s="63" t="str">
        <f t="shared" si="15"/>
        <v/>
      </c>
      <c r="AV51" s="62">
        <f t="shared" si="7"/>
        <v>0</v>
      </c>
      <c r="AW51" s="62">
        <f t="shared" si="16"/>
        <v>0</v>
      </c>
    </row>
    <row r="52" spans="1:49" s="11" customFormat="1" ht="25.2" customHeight="1" x14ac:dyDescent="0.2">
      <c r="A52" s="61">
        <f t="shared" si="8"/>
        <v>41</v>
      </c>
      <c r="B52" s="23" t="str">
        <f t="shared" si="2"/>
        <v/>
      </c>
      <c r="C52" s="61"/>
      <c r="D52" s="21" t="str">
        <f t="shared" si="9"/>
        <v/>
      </c>
      <c r="E52" s="21" t="str">
        <f t="shared" si="10"/>
        <v/>
      </c>
      <c r="F52" s="68"/>
      <c r="G52" s="72"/>
      <c r="H52" s="68"/>
      <c r="I52" s="21" t="str">
        <f>IF(OR(G52="",H52="",U52=""),"",IFERROR(VLOOKUP(G52&amp;H52&amp;U52,※編集不可※選択項目!#REF!,5,FALSE),"該当なし"))</f>
        <v/>
      </c>
      <c r="J52" s="73"/>
      <c r="K52" s="68"/>
      <c r="L52" s="21" t="str">
        <f t="shared" si="3"/>
        <v/>
      </c>
      <c r="M52" s="68"/>
      <c r="N52" s="68"/>
      <c r="O52" s="21"/>
      <c r="P52" s="21"/>
      <c r="Q52" s="21"/>
      <c r="R52" s="21"/>
      <c r="S52" s="22" t="str">
        <f t="shared" si="11"/>
        <v/>
      </c>
      <c r="T52" s="68"/>
      <c r="U52" s="68"/>
      <c r="V52" s="68"/>
      <c r="W52" s="68"/>
      <c r="X52" s="68"/>
      <c r="Y52" s="68"/>
      <c r="Z52" s="74"/>
      <c r="AA52" s="73"/>
      <c r="AB52" s="74"/>
      <c r="AC52" s="89"/>
      <c r="AD52" s="90"/>
      <c r="AE52" s="69"/>
      <c r="AF52" s="69"/>
      <c r="AG52" s="60"/>
      <c r="AH52" s="10" t="e">
        <f>INDEX(※編集不可※選択項目!#REF!,MATCH('入力例 (2)'!G52&amp;'入力例 (2)'!H52&amp;'入力例 (2)'!I52,※編集不可※選択項目!#REF!,0))</f>
        <v>#REF!</v>
      </c>
      <c r="AI52" s="10" t="str">
        <f t="shared" si="4"/>
        <v/>
      </c>
      <c r="AJ52" s="10" t="e">
        <f>IF(G52&amp;H52=※編集不可※選択項目!#REF!,VLOOKUP('入力例 (2)'!U52,※編集不可※選択項目!#REF!,3,TRUE),AK52)</f>
        <v>#REF!</v>
      </c>
      <c r="AK52" s="10" t="e">
        <f>IF(G52&amp;H52=※編集不可※選択項目!#REF!,VLOOKUP('入力例 (2)'!U52,※編集不可※選択項目!#REF!,3,TRUE),AL52)</f>
        <v>#REF!</v>
      </c>
      <c r="AL52" s="10" t="e">
        <f>IF(G52&amp;H52=※編集不可※選択項目!#REF!,VLOOKUP('入力例 (2)'!U52,※編集不可※選択項目!#REF!,3,TRUE),AM52)</f>
        <v>#REF!</v>
      </c>
      <c r="AM52" s="10" t="e">
        <f>IF(G52&amp;H52=※編集不可※選択項目!#REF!,VLOOKUP('入力例 (2)'!U52,※編集不可※選択項目!#REF!,3,TRUE),AN52)</f>
        <v>#REF!</v>
      </c>
      <c r="AN52" s="10" t="e">
        <f>IF(G52&amp;H52=※編集不可※選択項目!#REF!,VLOOKUP('入力例 (2)'!U52,※編集不可※選択項目!#REF!,3,TRUE),"")</f>
        <v>#REF!</v>
      </c>
      <c r="AO52" s="11" t="e">
        <f>VLOOKUP(Y52&amp;G52&amp;H52,※編集不可※選択項目!#REF!,2,FALSE)</f>
        <v>#REF!</v>
      </c>
      <c r="AP52" s="10" t="e">
        <f t="shared" si="12"/>
        <v>#REF!</v>
      </c>
      <c r="AQ52" s="75" t="str">
        <f t="shared" si="5"/>
        <v/>
      </c>
      <c r="AR52" s="63">
        <f t="shared" si="13"/>
        <v>0</v>
      </c>
      <c r="AS52" s="63">
        <f t="shared" si="14"/>
        <v>0</v>
      </c>
      <c r="AT52" s="63">
        <f t="shared" si="6"/>
        <v>0</v>
      </c>
      <c r="AU52" s="63" t="str">
        <f t="shared" si="15"/>
        <v/>
      </c>
      <c r="AV52" s="62">
        <f t="shared" si="7"/>
        <v>0</v>
      </c>
      <c r="AW52" s="62">
        <f t="shared" si="16"/>
        <v>0</v>
      </c>
    </row>
    <row r="53" spans="1:49" s="11" customFormat="1" ht="25.2" customHeight="1" x14ac:dyDescent="0.2">
      <c r="A53" s="61">
        <f t="shared" si="8"/>
        <v>42</v>
      </c>
      <c r="B53" s="23" t="str">
        <f t="shared" si="2"/>
        <v/>
      </c>
      <c r="C53" s="61"/>
      <c r="D53" s="21" t="str">
        <f t="shared" si="9"/>
        <v/>
      </c>
      <c r="E53" s="21" t="str">
        <f t="shared" si="10"/>
        <v/>
      </c>
      <c r="F53" s="68"/>
      <c r="G53" s="72"/>
      <c r="H53" s="68"/>
      <c r="I53" s="21" t="str">
        <f>IF(OR(G53="",H53="",U53=""),"",IFERROR(VLOOKUP(G53&amp;H53&amp;U53,※編集不可※選択項目!#REF!,5,FALSE),"該当なし"))</f>
        <v/>
      </c>
      <c r="J53" s="73"/>
      <c r="K53" s="68"/>
      <c r="L53" s="21" t="str">
        <f t="shared" si="3"/>
        <v/>
      </c>
      <c r="M53" s="68"/>
      <c r="N53" s="68"/>
      <c r="O53" s="21"/>
      <c r="P53" s="21"/>
      <c r="Q53" s="21"/>
      <c r="R53" s="21"/>
      <c r="S53" s="22" t="str">
        <f t="shared" si="11"/>
        <v/>
      </c>
      <c r="T53" s="68"/>
      <c r="U53" s="68"/>
      <c r="V53" s="68"/>
      <c r="W53" s="68"/>
      <c r="X53" s="68"/>
      <c r="Y53" s="68"/>
      <c r="Z53" s="74"/>
      <c r="AA53" s="73"/>
      <c r="AB53" s="74"/>
      <c r="AC53" s="89"/>
      <c r="AD53" s="90"/>
      <c r="AE53" s="69"/>
      <c r="AF53" s="69"/>
      <c r="AG53" s="60"/>
      <c r="AH53" s="10" t="e">
        <f>INDEX(※編集不可※選択項目!#REF!,MATCH('入力例 (2)'!G53&amp;'入力例 (2)'!H53&amp;'入力例 (2)'!I53,※編集不可※選択項目!#REF!,0))</f>
        <v>#REF!</v>
      </c>
      <c r="AI53" s="10" t="str">
        <f t="shared" si="4"/>
        <v/>
      </c>
      <c r="AJ53" s="10" t="e">
        <f>IF(G53&amp;H53=※編集不可※選択項目!#REF!,VLOOKUP('入力例 (2)'!U53,※編集不可※選択項目!#REF!,3,TRUE),AK53)</f>
        <v>#REF!</v>
      </c>
      <c r="AK53" s="10" t="e">
        <f>IF(G53&amp;H53=※編集不可※選択項目!#REF!,VLOOKUP('入力例 (2)'!U53,※編集不可※選択項目!#REF!,3,TRUE),AL53)</f>
        <v>#REF!</v>
      </c>
      <c r="AL53" s="10" t="e">
        <f>IF(G53&amp;H53=※編集不可※選択項目!#REF!,VLOOKUP('入力例 (2)'!U53,※編集不可※選択項目!#REF!,3,TRUE),AM53)</f>
        <v>#REF!</v>
      </c>
      <c r="AM53" s="10" t="e">
        <f>IF(G53&amp;H53=※編集不可※選択項目!#REF!,VLOOKUP('入力例 (2)'!U53,※編集不可※選択項目!#REF!,3,TRUE),AN53)</f>
        <v>#REF!</v>
      </c>
      <c r="AN53" s="10" t="e">
        <f>IF(G53&amp;H53=※編集不可※選択項目!#REF!,VLOOKUP('入力例 (2)'!U53,※編集不可※選択項目!#REF!,3,TRUE),"")</f>
        <v>#REF!</v>
      </c>
      <c r="AO53" s="11" t="e">
        <f>VLOOKUP(Y53&amp;G53&amp;H53,※編集不可※選択項目!#REF!,2,FALSE)</f>
        <v>#REF!</v>
      </c>
      <c r="AP53" s="10" t="e">
        <f t="shared" si="12"/>
        <v>#REF!</v>
      </c>
      <c r="AQ53" s="75" t="str">
        <f t="shared" si="5"/>
        <v/>
      </c>
      <c r="AR53" s="63">
        <f t="shared" si="13"/>
        <v>0</v>
      </c>
      <c r="AS53" s="63">
        <f t="shared" si="14"/>
        <v>0</v>
      </c>
      <c r="AT53" s="63">
        <f t="shared" si="6"/>
        <v>0</v>
      </c>
      <c r="AU53" s="63" t="str">
        <f t="shared" si="15"/>
        <v/>
      </c>
      <c r="AV53" s="62">
        <f t="shared" si="7"/>
        <v>0</v>
      </c>
      <c r="AW53" s="62">
        <f t="shared" si="16"/>
        <v>0</v>
      </c>
    </row>
    <row r="54" spans="1:49" s="11" customFormat="1" ht="25.2" customHeight="1" x14ac:dyDescent="0.2">
      <c r="A54" s="61">
        <f t="shared" si="8"/>
        <v>43</v>
      </c>
      <c r="B54" s="23" t="str">
        <f t="shared" si="2"/>
        <v/>
      </c>
      <c r="C54" s="61"/>
      <c r="D54" s="21" t="str">
        <f t="shared" si="9"/>
        <v/>
      </c>
      <c r="E54" s="21" t="str">
        <f t="shared" si="10"/>
        <v/>
      </c>
      <c r="F54" s="68"/>
      <c r="G54" s="72"/>
      <c r="H54" s="68"/>
      <c r="I54" s="21" t="str">
        <f>IF(OR(G54="",H54="",U54=""),"",IFERROR(VLOOKUP(G54&amp;H54&amp;U54,※編集不可※選択項目!#REF!,5,FALSE),"該当なし"))</f>
        <v/>
      </c>
      <c r="J54" s="73"/>
      <c r="K54" s="68"/>
      <c r="L54" s="21" t="str">
        <f t="shared" si="3"/>
        <v/>
      </c>
      <c r="M54" s="68"/>
      <c r="N54" s="68"/>
      <c r="O54" s="21"/>
      <c r="P54" s="21"/>
      <c r="Q54" s="21"/>
      <c r="R54" s="21"/>
      <c r="S54" s="22" t="str">
        <f t="shared" si="11"/>
        <v/>
      </c>
      <c r="T54" s="68"/>
      <c r="U54" s="68"/>
      <c r="V54" s="68"/>
      <c r="W54" s="68"/>
      <c r="X54" s="68"/>
      <c r="Y54" s="68"/>
      <c r="Z54" s="74"/>
      <c r="AA54" s="73"/>
      <c r="AB54" s="74"/>
      <c r="AC54" s="89"/>
      <c r="AD54" s="90"/>
      <c r="AE54" s="69"/>
      <c r="AF54" s="69"/>
      <c r="AG54" s="60"/>
      <c r="AH54" s="10" t="e">
        <f>INDEX(※編集不可※選択項目!#REF!,MATCH('入力例 (2)'!G54&amp;'入力例 (2)'!H54&amp;'入力例 (2)'!I54,※編集不可※選択項目!#REF!,0))</f>
        <v>#REF!</v>
      </c>
      <c r="AI54" s="10" t="str">
        <f t="shared" si="4"/>
        <v/>
      </c>
      <c r="AJ54" s="10" t="e">
        <f>IF(G54&amp;H54=※編集不可※選択項目!#REF!,VLOOKUP('入力例 (2)'!U54,※編集不可※選択項目!#REF!,3,TRUE),AK54)</f>
        <v>#REF!</v>
      </c>
      <c r="AK54" s="10" t="e">
        <f>IF(G54&amp;H54=※編集不可※選択項目!#REF!,VLOOKUP('入力例 (2)'!U54,※編集不可※選択項目!#REF!,3,TRUE),AL54)</f>
        <v>#REF!</v>
      </c>
      <c r="AL54" s="10" t="e">
        <f>IF(G54&amp;H54=※編集不可※選択項目!#REF!,VLOOKUP('入力例 (2)'!U54,※編集不可※選択項目!#REF!,3,TRUE),AM54)</f>
        <v>#REF!</v>
      </c>
      <c r="AM54" s="10" t="e">
        <f>IF(G54&amp;H54=※編集不可※選択項目!#REF!,VLOOKUP('入力例 (2)'!U54,※編集不可※選択項目!#REF!,3,TRUE),AN54)</f>
        <v>#REF!</v>
      </c>
      <c r="AN54" s="10" t="e">
        <f>IF(G54&amp;H54=※編集不可※選択項目!#REF!,VLOOKUP('入力例 (2)'!U54,※編集不可※選択項目!#REF!,3,TRUE),"")</f>
        <v>#REF!</v>
      </c>
      <c r="AO54" s="11" t="e">
        <f>VLOOKUP(Y54&amp;G54&amp;H54,※編集不可※選択項目!#REF!,2,FALSE)</f>
        <v>#REF!</v>
      </c>
      <c r="AP54" s="10" t="e">
        <f t="shared" si="12"/>
        <v>#REF!</v>
      </c>
      <c r="AQ54" s="75" t="str">
        <f t="shared" si="5"/>
        <v/>
      </c>
      <c r="AR54" s="63">
        <f t="shared" si="13"/>
        <v>0</v>
      </c>
      <c r="AS54" s="63">
        <f t="shared" si="14"/>
        <v>0</v>
      </c>
      <c r="AT54" s="63">
        <f t="shared" si="6"/>
        <v>0</v>
      </c>
      <c r="AU54" s="63" t="str">
        <f t="shared" si="15"/>
        <v/>
      </c>
      <c r="AV54" s="62">
        <f t="shared" si="7"/>
        <v>0</v>
      </c>
      <c r="AW54" s="62">
        <f t="shared" si="16"/>
        <v>0</v>
      </c>
    </row>
    <row r="55" spans="1:49" s="11" customFormat="1" ht="25.2" customHeight="1" x14ac:dyDescent="0.2">
      <c r="A55" s="61">
        <f t="shared" si="8"/>
        <v>44</v>
      </c>
      <c r="B55" s="23" t="str">
        <f t="shared" si="2"/>
        <v/>
      </c>
      <c r="C55" s="61"/>
      <c r="D55" s="21" t="str">
        <f t="shared" si="9"/>
        <v/>
      </c>
      <c r="E55" s="21" t="str">
        <f t="shared" si="10"/>
        <v/>
      </c>
      <c r="F55" s="68"/>
      <c r="G55" s="72"/>
      <c r="H55" s="68"/>
      <c r="I55" s="21" t="str">
        <f>IF(OR(G55="",H55="",U55=""),"",IFERROR(VLOOKUP(G55&amp;H55&amp;U55,※編集不可※選択項目!#REF!,5,FALSE),"該当なし"))</f>
        <v/>
      </c>
      <c r="J55" s="73"/>
      <c r="K55" s="68"/>
      <c r="L55" s="21" t="str">
        <f t="shared" si="3"/>
        <v/>
      </c>
      <c r="M55" s="68"/>
      <c r="N55" s="68"/>
      <c r="O55" s="21"/>
      <c r="P55" s="21"/>
      <c r="Q55" s="21"/>
      <c r="R55" s="21"/>
      <c r="S55" s="22" t="str">
        <f t="shared" si="11"/>
        <v/>
      </c>
      <c r="T55" s="68"/>
      <c r="U55" s="68"/>
      <c r="V55" s="68"/>
      <c r="W55" s="68"/>
      <c r="X55" s="68"/>
      <c r="Y55" s="68"/>
      <c r="Z55" s="74"/>
      <c r="AA55" s="73"/>
      <c r="AB55" s="74"/>
      <c r="AC55" s="89"/>
      <c r="AD55" s="90"/>
      <c r="AE55" s="69"/>
      <c r="AF55" s="69"/>
      <c r="AG55" s="60"/>
      <c r="AH55" s="10" t="e">
        <f>INDEX(※編集不可※選択項目!#REF!,MATCH('入力例 (2)'!G55&amp;'入力例 (2)'!H55&amp;'入力例 (2)'!I55,※編集不可※選択項目!#REF!,0))</f>
        <v>#REF!</v>
      </c>
      <c r="AI55" s="10" t="str">
        <f t="shared" si="4"/>
        <v/>
      </c>
      <c r="AJ55" s="10" t="e">
        <f>IF(G55&amp;H55=※編集不可※選択項目!#REF!,VLOOKUP('入力例 (2)'!U55,※編集不可※選択項目!#REF!,3,TRUE),AK55)</f>
        <v>#REF!</v>
      </c>
      <c r="AK55" s="10" t="e">
        <f>IF(G55&amp;H55=※編集不可※選択項目!#REF!,VLOOKUP('入力例 (2)'!U55,※編集不可※選択項目!#REF!,3,TRUE),AL55)</f>
        <v>#REF!</v>
      </c>
      <c r="AL55" s="10" t="e">
        <f>IF(G55&amp;H55=※編集不可※選択項目!#REF!,VLOOKUP('入力例 (2)'!U55,※編集不可※選択項目!#REF!,3,TRUE),AM55)</f>
        <v>#REF!</v>
      </c>
      <c r="AM55" s="10" t="e">
        <f>IF(G55&amp;H55=※編集不可※選択項目!#REF!,VLOOKUP('入力例 (2)'!U55,※編集不可※選択項目!#REF!,3,TRUE),AN55)</f>
        <v>#REF!</v>
      </c>
      <c r="AN55" s="10" t="e">
        <f>IF(G55&amp;H55=※編集不可※選択項目!#REF!,VLOOKUP('入力例 (2)'!U55,※編集不可※選択項目!#REF!,3,TRUE),"")</f>
        <v>#REF!</v>
      </c>
      <c r="AO55" s="11" t="e">
        <f>VLOOKUP(Y55&amp;G55&amp;H55,※編集不可※選択項目!#REF!,2,FALSE)</f>
        <v>#REF!</v>
      </c>
      <c r="AP55" s="10" t="e">
        <f t="shared" si="12"/>
        <v>#REF!</v>
      </c>
      <c r="AQ55" s="75" t="str">
        <f t="shared" si="5"/>
        <v/>
      </c>
      <c r="AR55" s="63">
        <f t="shared" si="13"/>
        <v>0</v>
      </c>
      <c r="AS55" s="63">
        <f t="shared" si="14"/>
        <v>0</v>
      </c>
      <c r="AT55" s="63">
        <f t="shared" si="6"/>
        <v>0</v>
      </c>
      <c r="AU55" s="63" t="str">
        <f t="shared" si="15"/>
        <v/>
      </c>
      <c r="AV55" s="62">
        <f t="shared" si="7"/>
        <v>0</v>
      </c>
      <c r="AW55" s="62">
        <f t="shared" si="16"/>
        <v>0</v>
      </c>
    </row>
    <row r="56" spans="1:49" s="11" customFormat="1" ht="25.2" customHeight="1" x14ac:dyDescent="0.2">
      <c r="A56" s="61">
        <f t="shared" si="8"/>
        <v>45</v>
      </c>
      <c r="B56" s="23" t="str">
        <f t="shared" si="2"/>
        <v/>
      </c>
      <c r="C56" s="61"/>
      <c r="D56" s="21" t="str">
        <f t="shared" si="9"/>
        <v/>
      </c>
      <c r="E56" s="21" t="str">
        <f t="shared" si="10"/>
        <v/>
      </c>
      <c r="F56" s="68"/>
      <c r="G56" s="72"/>
      <c r="H56" s="68"/>
      <c r="I56" s="21" t="str">
        <f>IF(OR(G56="",H56="",U56=""),"",IFERROR(VLOOKUP(G56&amp;H56&amp;U56,※編集不可※選択項目!#REF!,5,FALSE),"該当なし"))</f>
        <v/>
      </c>
      <c r="J56" s="73"/>
      <c r="K56" s="68"/>
      <c r="L56" s="21" t="str">
        <f t="shared" si="3"/>
        <v/>
      </c>
      <c r="M56" s="68"/>
      <c r="N56" s="68"/>
      <c r="O56" s="21"/>
      <c r="P56" s="21"/>
      <c r="Q56" s="21"/>
      <c r="R56" s="21"/>
      <c r="S56" s="22" t="str">
        <f t="shared" si="11"/>
        <v/>
      </c>
      <c r="T56" s="68"/>
      <c r="U56" s="68"/>
      <c r="V56" s="68"/>
      <c r="W56" s="68"/>
      <c r="X56" s="68"/>
      <c r="Y56" s="68"/>
      <c r="Z56" s="74"/>
      <c r="AA56" s="73"/>
      <c r="AB56" s="74"/>
      <c r="AC56" s="89"/>
      <c r="AD56" s="90"/>
      <c r="AE56" s="69"/>
      <c r="AF56" s="69"/>
      <c r="AG56" s="60"/>
      <c r="AH56" s="10" t="e">
        <f>INDEX(※編集不可※選択項目!#REF!,MATCH('入力例 (2)'!G56&amp;'入力例 (2)'!H56&amp;'入力例 (2)'!I56,※編集不可※選択項目!#REF!,0))</f>
        <v>#REF!</v>
      </c>
      <c r="AI56" s="10" t="str">
        <f t="shared" si="4"/>
        <v/>
      </c>
      <c r="AJ56" s="10" t="e">
        <f>IF(G56&amp;H56=※編集不可※選択項目!#REF!,VLOOKUP('入力例 (2)'!U56,※編集不可※選択項目!#REF!,3,TRUE),AK56)</f>
        <v>#REF!</v>
      </c>
      <c r="AK56" s="10" t="e">
        <f>IF(G56&amp;H56=※編集不可※選択項目!#REF!,VLOOKUP('入力例 (2)'!U56,※編集不可※選択項目!#REF!,3,TRUE),AL56)</f>
        <v>#REF!</v>
      </c>
      <c r="AL56" s="10" t="e">
        <f>IF(G56&amp;H56=※編集不可※選択項目!#REF!,VLOOKUP('入力例 (2)'!U56,※編集不可※選択項目!#REF!,3,TRUE),AM56)</f>
        <v>#REF!</v>
      </c>
      <c r="AM56" s="10" t="e">
        <f>IF(G56&amp;H56=※編集不可※選択項目!#REF!,VLOOKUP('入力例 (2)'!U56,※編集不可※選択項目!#REF!,3,TRUE),AN56)</f>
        <v>#REF!</v>
      </c>
      <c r="AN56" s="10" t="e">
        <f>IF(G56&amp;H56=※編集不可※選択項目!#REF!,VLOOKUP('入力例 (2)'!U56,※編集不可※選択項目!#REF!,3,TRUE),"")</f>
        <v>#REF!</v>
      </c>
      <c r="AO56" s="11" t="e">
        <f>VLOOKUP(Y56&amp;G56&amp;H56,※編集不可※選択項目!#REF!,2,FALSE)</f>
        <v>#REF!</v>
      </c>
      <c r="AP56" s="10" t="e">
        <f t="shared" si="12"/>
        <v>#REF!</v>
      </c>
      <c r="AQ56" s="75" t="str">
        <f t="shared" si="5"/>
        <v/>
      </c>
      <c r="AR56" s="63">
        <f t="shared" si="13"/>
        <v>0</v>
      </c>
      <c r="AS56" s="63">
        <f t="shared" si="14"/>
        <v>0</v>
      </c>
      <c r="AT56" s="63">
        <f t="shared" si="6"/>
        <v>0</v>
      </c>
      <c r="AU56" s="63" t="str">
        <f t="shared" si="15"/>
        <v/>
      </c>
      <c r="AV56" s="62">
        <f t="shared" si="7"/>
        <v>0</v>
      </c>
      <c r="AW56" s="62">
        <f t="shared" si="16"/>
        <v>0</v>
      </c>
    </row>
    <row r="57" spans="1:49" x14ac:dyDescent="0.2">
      <c r="AR57" s="80"/>
      <c r="AS57" s="80"/>
      <c r="AT57" s="80"/>
      <c r="AU57" s="80"/>
      <c r="AV57" s="81"/>
      <c r="AW57" s="81"/>
    </row>
    <row r="58" spans="1:49" x14ac:dyDescent="0.2">
      <c r="AE58" s="1">
        <f>SUM(AE11:AE56)</f>
        <v>0</v>
      </c>
      <c r="AR58" s="87">
        <f>SUM(AR10,AR12:AR56)</f>
        <v>1</v>
      </c>
      <c r="AS58" s="87">
        <f>SUM(AS12:AS56)</f>
        <v>0</v>
      </c>
      <c r="AT58" s="87">
        <f>SUM(AT12:AT56)</f>
        <v>0</v>
      </c>
      <c r="AU58" s="87"/>
      <c r="AV58" s="87">
        <f>IF(COUNTIF(AV12:AV56,"&gt;=2"),2,1)</f>
        <v>2</v>
      </c>
      <c r="AW58" s="87" t="e">
        <f>SUM(AW12:AW56)</f>
        <v>#REF!</v>
      </c>
    </row>
    <row r="59" spans="1:49" x14ac:dyDescent="0.2">
      <c r="AT59" s="87">
        <f>SUM(AR58:AT58)</f>
        <v>1</v>
      </c>
    </row>
  </sheetData>
  <sheetProtection selectLockedCells="1" selectUnlockedCells="1"/>
  <autoFilter ref="A10:AP56" xr:uid="{00000000-0009-0000-0000-000003000000}"/>
  <dataConsolidate link="1"/>
  <mergeCells count="44">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 ref="F9:F10"/>
    <mergeCell ref="G9:G10"/>
    <mergeCell ref="H9:H10"/>
    <mergeCell ref="I9:I10"/>
    <mergeCell ref="J9:J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AH9:AH10"/>
    <mergeCell ref="AI9:AI10"/>
    <mergeCell ref="AP9:AP10"/>
    <mergeCell ref="AQ9:AQ10"/>
    <mergeCell ref="Z9:Z10"/>
    <mergeCell ref="AA9:AA10"/>
    <mergeCell ref="AB9:AB10"/>
    <mergeCell ref="AC9:AC10"/>
    <mergeCell ref="AD9:AD10"/>
    <mergeCell ref="AE9:AG9"/>
  </mergeCells>
  <phoneticPr fontId="10"/>
  <conditionalFormatting sqref="C2:D2 F2:G2 G3">
    <cfRule type="expression" dxfId="36" priority="6">
      <formula>AND($G$4&gt;0,C2="")</formula>
    </cfRule>
  </conditionalFormatting>
  <conditionalFormatting sqref="I12:I56">
    <cfRule type="expression" dxfId="35" priority="13">
      <formula>$I12="該当なし"</formula>
    </cfRule>
  </conditionalFormatting>
  <conditionalFormatting sqref="J12:K56">
    <cfRule type="expression" dxfId="34" priority="15">
      <formula>$AV12&gt;=2</formula>
    </cfRule>
  </conditionalFormatting>
  <conditionalFormatting sqref="K2">
    <cfRule type="expression" dxfId="33" priority="10">
      <formula>$AT$59&gt;=1</formula>
    </cfRule>
  </conditionalFormatting>
  <conditionalFormatting sqref="K3">
    <cfRule type="expression" dxfId="32" priority="11">
      <formula>$AV$58=2</formula>
    </cfRule>
  </conditionalFormatting>
  <conditionalFormatting sqref="K4">
    <cfRule type="expression" dxfId="31" priority="12">
      <formula>$AW$58&gt;=1</formula>
    </cfRule>
  </conditionalFormatting>
  <conditionalFormatting sqref="N12:N56">
    <cfRule type="expression" dxfId="30" priority="2">
      <formula>AND(COUNTIF($J$12:$J$56,N12)&gt;0,N12&lt;&gt;"",$AI$5=1)</formula>
    </cfRule>
  </conditionalFormatting>
  <conditionalFormatting sqref="O12:O56">
    <cfRule type="expression" dxfId="29" priority="8">
      <formula>$AS12=1</formula>
    </cfRule>
  </conditionalFormatting>
  <conditionalFormatting sqref="O12:R56">
    <cfRule type="expression" dxfId="28" priority="1">
      <formula>AND(COUNTIF($J$12:$J$56,O12)&gt;0,$M12="連結",$AI$5=1)</formula>
    </cfRule>
    <cfRule type="expression" dxfId="27" priority="3">
      <formula>$M12&lt;&gt;"連結"</formula>
    </cfRule>
  </conditionalFormatting>
  <conditionalFormatting sqref="T12:T56">
    <cfRule type="expression" dxfId="26" priority="4">
      <formula>$M12="連結"</formula>
    </cfRule>
    <cfRule type="expression" dxfId="25" priority="14">
      <formula>$AW12=1</formula>
    </cfRule>
  </conditionalFormatting>
  <conditionalFormatting sqref="T12:Y56 M12:N56 F12:H56 J12:J56">
    <cfRule type="expression" dxfId="24" priority="7">
      <formula>AND($C12&lt;&gt;"",F12="")</formula>
    </cfRule>
  </conditionalFormatting>
  <conditionalFormatting sqref="AA12:AA56">
    <cfRule type="expression" dxfId="23" priority="5">
      <formula>COUNTIF($J12,"*■*")=0</formula>
    </cfRule>
    <cfRule type="expression" dxfId="22" priority="9">
      <formula>$AT12=1</formula>
    </cfRule>
  </conditionalFormatting>
  <dataValidations count="20">
    <dataValidation type="list" allowBlank="1" showInputMessage="1" showErrorMessage="1" sqref="AC12:AC56" xr:uid="{B878E14D-2C72-42C3-9A40-671F55B220C5}">
      <formula1>"そのまま,移動,自由記入"</formula1>
    </dataValidation>
    <dataValidation type="list" allowBlank="1" showInputMessage="1" showErrorMessage="1" sqref="AI5" xr:uid="{127055A0-CC33-42F0-8754-00949D3ED0A4}">
      <formula1>"構成型番をチェックするとき1にする,1"</formula1>
    </dataValidation>
    <dataValidation allowBlank="1" showInputMessage="1" sqref="Z9:AA10 AB9:AB11 AC9:AG9" xr:uid="{9170E8CC-66C4-4247-94DB-E81E573DD334}"/>
    <dataValidation type="textLength" operator="lessThanOrEqual" allowBlank="1" showInputMessage="1" showErrorMessage="1" errorTitle="無効な入力" error="40文字以下で入力してください。" sqref="AB12:AB56" xr:uid="{F595D9CB-D126-47E1-BCCE-35C74AC4BA3C}">
      <formula1>40</formula1>
    </dataValidation>
    <dataValidation type="custom" allowBlank="1" showInputMessage="1" showErrorMessage="1" errorTitle="無効な入力" error="整数で値を入力して下さい。" sqref="Z12:Z56" xr:uid="{895835C4-ABB0-4D8D-90DB-54DB7560B6D1}">
      <formula1>Z12=INT(Z12)</formula1>
    </dataValidation>
    <dataValidation type="custom" allowBlank="1" showErrorMessage="1" errorTitle="無効な入力" error="小数点第二位までの数値を入力してください。" sqref="X12:X56 V12:V56" xr:uid="{E91F33B0-058B-4127-8D77-AF46AD02CDEF}">
      <formula1>V12*100=INT(V12*100)</formula1>
    </dataValidation>
    <dataValidation type="custom" allowBlank="1" showErrorMessage="1" errorTitle="無効な入力" error="小数点第一位までの数値で入力してください。" sqref="U12:U56" xr:uid="{605F69D8-F4C2-4A53-97FA-0043DBAC8CD5}">
      <formula1>U12*10=INT(U12*10)</formula1>
    </dataValidation>
    <dataValidation type="custom" allowBlank="1" showErrorMessage="1" errorTitle="無効な入力" error="小数点第一位までの数値を入力してください。" sqref="T12:T56 W12:W56" xr:uid="{49F764E2-B0B6-4A00-9DCE-96A04B75F39C}">
      <formula1>T12*10=INT(T12*10)</formula1>
    </dataValidation>
    <dataValidation type="textLength" operator="lessThanOrEqual" allowBlank="1" showErrorMessage="1" errorTitle="無効な入力" error="40文字以下で入力してください。" sqref="J11:J56" xr:uid="{BA24AAEA-CE9E-4F10-B546-CE22708FE993}">
      <formula1>40</formula1>
    </dataValidation>
    <dataValidation type="textLength" operator="lessThanOrEqual" allowBlank="1" showErrorMessage="1" errorTitle="無効な入力" error="40文字以内で入力してください。" sqref="N11:R56 F11:F56" xr:uid="{51375D33-E266-479C-9F07-E83338C7EFB9}">
      <formula1>40</formula1>
    </dataValidation>
    <dataValidation allowBlank="1" showErrorMessage="1" sqref="C57:C1048576 M57:R1048576 AA57:AA1048576 T57:Y1048576 F57:H1048576 J57:K1048576 L11:L1048576 A12:A1048576 B11:B1048576 S11:S1048576 D11:E1048576" xr:uid="{0227241D-CADA-408C-9020-DDD93A1DC4CD}"/>
    <dataValidation type="list" allowBlank="1" showInputMessage="1" showErrorMessage="1" sqref="AF11:AF56" xr:uid="{5262DB4D-961F-4757-803D-5F28986A1046}">
      <formula1>"OK,NG"</formula1>
    </dataValidation>
    <dataValidation type="list" allowBlank="1" showInputMessage="1" showErrorMessage="1" sqref="AE11:AF56" xr:uid="{61C68DE1-2267-4881-B79D-A366DF834334}">
      <formula1>"✓"</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84353371-73B3-4254-A651-2FAC465516ED}">
      <formula1>40</formula1>
    </dataValidation>
    <dataValidation imeMode="fullKatakana" operator="lessThanOrEqual" allowBlank="1" showInputMessage="1" showErrorMessage="1" sqref="E2" xr:uid="{536321EB-1464-4899-B74E-89F63A9850D9}"/>
    <dataValidation type="textLength" operator="lessThanOrEqual" allowBlank="1" showErrorMessage="1" error="40字以内で入力してください。" prompt="40字以内で入力してください。" sqref="C2:D2" xr:uid="{D26E1A59-3B04-4107-95D7-EC5D72B78F8C}">
      <formula1>40</formula1>
    </dataValidation>
    <dataValidation type="textLength" operator="lessThanOrEqual" allowBlank="1" showInputMessage="1" showErrorMessage="1" sqref="AA11" xr:uid="{6BE3A805-8DCF-450A-A94F-AFF6913228F0}">
      <formula1>200</formula1>
    </dataValidation>
    <dataValidation type="textLength" operator="lessThanOrEqual" allowBlank="1" showInputMessage="1" showErrorMessage="1" error="200字以内で入力してください。" sqref="AA13:AA56" xr:uid="{2857F97E-D403-41BF-955F-E13CBCDCA95C}">
      <formula1>200</formula1>
    </dataValidation>
    <dataValidation type="textLength" operator="lessThanOrEqual" allowBlank="1" showErrorMessage="1" errorTitle="無効な入力" error="200文字以下で入力してください。" sqref="AA12:AA56" xr:uid="{D9D0398D-1337-42DA-854F-6E4F7328628F}">
      <formula1>200</formula1>
    </dataValidation>
    <dataValidation type="textLength" operator="lessThanOrEqual" allowBlank="1" showErrorMessage="1" error="200字以内で入力してください。" sqref="AA12" xr:uid="{6BBF7C5D-4600-436F-B0E9-453DE4138A1A}">
      <formula1>200</formula1>
    </dataValidation>
  </dataValidations>
  <pageMargins left="0.23622047244094491" right="0.23622047244094491" top="0.74803149606299213" bottom="0.74803149606299213" header="0.31496062992125984" footer="0.31496062992125984"/>
  <pageSetup paperSize="8" scale="23"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04AF288-9A89-4610-B008-82A9EA4E0A82}">
          <x14:formula1>
            <xm:f>※編集不可※選択項目!$A$3</xm:f>
          </x14:formula1>
          <xm:sqref>C19:C56</xm:sqref>
        </x14:dataValidation>
        <x14:dataValidation type="list" allowBlank="1" showErrorMessage="1" xr:uid="{C2DB55DE-A35E-4974-AACB-C0E27E7C74AC}">
          <x14:formula1>
            <xm:f>※編集不可※選択項目!$A$3</xm:f>
          </x14:formula1>
          <xm:sqref>C11:C18</xm:sqref>
        </x14:dataValidation>
        <x14:dataValidation type="list" allowBlank="1" showErrorMessage="1" xr:uid="{0CF7A286-238C-4DA5-B6EA-DF770CF6390E}">
          <x14:formula1>
            <xm:f>※編集不可※選択項目!$D$3:$D$5</xm:f>
          </x14:formula1>
          <xm:sqref>G11:G56</xm:sqref>
        </x14:dataValidation>
        <x14:dataValidation type="list" allowBlank="1" showInputMessage="1" showErrorMessage="1" xr:uid="{05462898-A15C-4D0E-BB48-5D6A0432C79C}">
          <x14:formula1>
            <xm:f>※編集不可※選択項目!#REF!</xm:f>
          </x14:formula1>
          <xm:sqref>Y12:Y56 K11:K56</xm:sqref>
        </x14:dataValidation>
        <x14:dataValidation type="list" allowBlank="1" showErrorMessage="1" xr:uid="{D9B77D0D-4009-4369-9394-2A9792236CF2}">
          <x14:formula1>
            <xm:f>※編集不可※選択項目!#REF!</xm:f>
          </x14:formula1>
          <xm:sqref>Y11 H11:H56 M11:M56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DAF4C-6F67-4FBA-8BC3-DFFE30ECAA80}">
  <sheetPr codeName="Sheet4">
    <pageSetUpPr fitToPage="1"/>
  </sheetPr>
  <dimension ref="A1:V512"/>
  <sheetViews>
    <sheetView showGridLines="0" tabSelected="1" view="pageBreakPreview" zoomScale="55" zoomScaleNormal="70" zoomScaleSheetLayoutView="55" workbookViewId="0">
      <pane ySplit="12" topLeftCell="A13" activePane="bottomLeft" state="frozen"/>
      <selection pane="bottomLeft" sqref="A1:G1"/>
    </sheetView>
  </sheetViews>
  <sheetFormatPr defaultColWidth="9" defaultRowHeight="16.2" x14ac:dyDescent="0.2"/>
  <cols>
    <col min="1" max="1" width="11.69921875" style="12" bestFit="1" customWidth="1"/>
    <col min="2" max="2" width="17.19921875" style="1" bestFit="1" customWidth="1"/>
    <col min="3" max="3" width="29" style="1" customWidth="1"/>
    <col min="4" max="4" width="36.69921875" style="1" bestFit="1" customWidth="1"/>
    <col min="5" max="5" width="36" style="1" bestFit="1" customWidth="1"/>
    <col min="6" max="6" width="77.19921875" style="1" customWidth="1"/>
    <col min="7" max="7" width="33.19921875" style="1" bestFit="1" customWidth="1"/>
    <col min="8" max="8" width="33.69921875" style="1" bestFit="1" customWidth="1"/>
    <col min="9" max="9" width="27.3984375" style="1" bestFit="1" customWidth="1"/>
    <col min="10" max="10" width="16" style="1" bestFit="1" customWidth="1"/>
    <col min="11" max="11" width="18.09765625" style="1" bestFit="1" customWidth="1"/>
    <col min="12" max="12" width="26.296875" style="1" bestFit="1" customWidth="1"/>
    <col min="13" max="13" width="25.09765625" style="1" bestFit="1" customWidth="1"/>
    <col min="14" max="14" width="26.296875" style="1" bestFit="1" customWidth="1"/>
    <col min="15" max="15" width="21.296875" style="1" bestFit="1" customWidth="1"/>
    <col min="16" max="16" width="37" style="1" bestFit="1" customWidth="1"/>
    <col min="17" max="17" width="26" style="1" customWidth="1"/>
    <col min="18" max="18" width="36.8984375" style="1" customWidth="1"/>
    <col min="19" max="19" width="21" style="1" hidden="1" customWidth="1"/>
    <col min="20" max="22" width="33.09765625" style="1" hidden="1" customWidth="1"/>
    <col min="23" max="16384" width="9" style="1"/>
  </cols>
  <sheetData>
    <row r="1" spans="1:22" s="4" customFormat="1" ht="40.200000000000003" customHeight="1" x14ac:dyDescent="0.2">
      <c r="A1" s="248" t="s">
        <v>218</v>
      </c>
      <c r="B1" s="249"/>
      <c r="C1" s="249"/>
      <c r="D1" s="249"/>
      <c r="E1" s="249"/>
      <c r="F1" s="249"/>
      <c r="G1" s="249"/>
      <c r="K1" s="124"/>
      <c r="L1" s="125"/>
      <c r="M1" s="124"/>
      <c r="N1" s="125"/>
      <c r="O1" s="126"/>
      <c r="Q1" s="126"/>
      <c r="R1" s="126"/>
      <c r="S1" s="125"/>
      <c r="T1" s="125"/>
      <c r="U1" s="125"/>
    </row>
    <row r="2" spans="1:22" s="130" customFormat="1" ht="45.6" x14ac:dyDescent="0.2">
      <c r="A2" s="127" t="s">
        <v>18</v>
      </c>
      <c r="B2" s="128"/>
      <c r="C2" s="252"/>
      <c r="D2" s="253"/>
      <c r="E2" s="129" t="s">
        <v>131</v>
      </c>
      <c r="F2" s="250"/>
      <c r="G2" s="251"/>
      <c r="K2" s="125"/>
      <c r="L2" s="125"/>
      <c r="M2" s="125"/>
      <c r="N2" s="125"/>
      <c r="S2" s="125"/>
      <c r="T2" s="125"/>
      <c r="U2" s="125"/>
    </row>
    <row r="3" spans="1:22" s="130" customFormat="1" ht="22.8" x14ac:dyDescent="0.2">
      <c r="A3" s="131" t="s">
        <v>20</v>
      </c>
      <c r="B3" s="132"/>
      <c r="C3" s="254"/>
      <c r="D3" s="255"/>
      <c r="E3" s="133" t="s">
        <v>21</v>
      </c>
      <c r="F3" s="262">
        <f>COUNTIF($B$13:$B$512,"断熱窓")</f>
        <v>0</v>
      </c>
      <c r="G3" s="263"/>
      <c r="K3" s="134"/>
      <c r="L3" s="134"/>
      <c r="M3" s="134"/>
      <c r="N3" s="134"/>
      <c r="S3" s="134"/>
      <c r="T3" s="134"/>
      <c r="U3" s="134"/>
    </row>
    <row r="4" spans="1:22" s="4" customFormat="1" ht="26.55" customHeight="1" x14ac:dyDescent="0.2">
      <c r="A4" s="190" t="s">
        <v>234</v>
      </c>
      <c r="B4" s="191"/>
      <c r="C4" s="191"/>
      <c r="D4" s="191"/>
      <c r="E4" s="192"/>
      <c r="F4" s="130"/>
      <c r="G4" s="130"/>
      <c r="H4" s="130"/>
      <c r="I4" s="130"/>
      <c r="J4" s="130"/>
      <c r="K4" s="130"/>
    </row>
    <row r="5" spans="1:22" s="4" customFormat="1" ht="240" customHeight="1" x14ac:dyDescent="0.2">
      <c r="A5" s="193"/>
      <c r="B5" s="194"/>
      <c r="C5" s="194"/>
      <c r="D5" s="194"/>
      <c r="E5" s="195"/>
      <c r="F5" s="130"/>
      <c r="G5" s="130"/>
      <c r="H5" s="130"/>
      <c r="I5" s="130"/>
      <c r="J5" s="130"/>
      <c r="K5" s="130"/>
      <c r="O5" s="43"/>
      <c r="Q5" s="43"/>
      <c r="R5" s="43"/>
    </row>
    <row r="6" spans="1:22" s="4" customFormat="1" ht="30" customHeight="1" thickBot="1" x14ac:dyDescent="0.25">
      <c r="A6" s="35"/>
      <c r="B6" s="6"/>
      <c r="C6" s="6"/>
      <c r="D6" s="6"/>
      <c r="E6" s="6"/>
      <c r="F6" s="6"/>
      <c r="G6" s="6"/>
      <c r="H6" s="6"/>
      <c r="I6" s="47"/>
      <c r="J6" s="47"/>
      <c r="K6" s="46"/>
      <c r="L6" s="46"/>
      <c r="M6" s="46"/>
      <c r="N6" s="46"/>
      <c r="O6" s="47"/>
      <c r="Q6" s="47"/>
      <c r="R6" s="47"/>
      <c r="S6" s="46"/>
      <c r="T6" s="46"/>
      <c r="U6" s="46"/>
    </row>
    <row r="7" spans="1:22" s="4" customFormat="1" ht="18.600000000000001" x14ac:dyDescent="0.2">
      <c r="A7" s="135" t="s">
        <v>1</v>
      </c>
      <c r="B7" s="53">
        <f t="shared" ref="B7:S7" si="0">COLUMN()-1</f>
        <v>1</v>
      </c>
      <c r="C7" s="53">
        <f t="shared" si="0"/>
        <v>2</v>
      </c>
      <c r="D7" s="53">
        <f t="shared" si="0"/>
        <v>3</v>
      </c>
      <c r="E7" s="53">
        <f>COLUMN()-1</f>
        <v>4</v>
      </c>
      <c r="F7" s="53">
        <v>5</v>
      </c>
      <c r="G7" s="53">
        <f>COLUMN()-1</f>
        <v>6</v>
      </c>
      <c r="H7" s="53">
        <f t="shared" si="0"/>
        <v>7</v>
      </c>
      <c r="I7" s="136">
        <f t="shared" si="0"/>
        <v>8</v>
      </c>
      <c r="J7" s="136">
        <f t="shared" si="0"/>
        <v>9</v>
      </c>
      <c r="K7" s="136">
        <f t="shared" si="0"/>
        <v>10</v>
      </c>
      <c r="L7" s="53">
        <f t="shared" si="0"/>
        <v>11</v>
      </c>
      <c r="M7" s="53">
        <f t="shared" si="0"/>
        <v>12</v>
      </c>
      <c r="N7" s="53">
        <f t="shared" ref="N7:V7" si="1">COLUMN()-1</f>
        <v>13</v>
      </c>
      <c r="O7" s="53">
        <f t="shared" si="0"/>
        <v>14</v>
      </c>
      <c r="P7" s="53">
        <f t="shared" si="1"/>
        <v>15</v>
      </c>
      <c r="Q7" s="137">
        <f t="shared" si="0"/>
        <v>16</v>
      </c>
      <c r="R7" s="137">
        <f t="shared" si="0"/>
        <v>17</v>
      </c>
      <c r="S7" s="137">
        <f t="shared" si="0"/>
        <v>18</v>
      </c>
      <c r="T7" s="53">
        <f t="shared" si="1"/>
        <v>19</v>
      </c>
      <c r="U7" s="53">
        <f t="shared" si="1"/>
        <v>20</v>
      </c>
      <c r="V7" s="53">
        <f t="shared" si="1"/>
        <v>21</v>
      </c>
    </row>
    <row r="8" spans="1:22" s="4" customFormat="1" ht="40.200000000000003" customHeight="1" x14ac:dyDescent="0.2">
      <c r="A8" s="138" t="s">
        <v>249</v>
      </c>
      <c r="B8" s="13" t="s">
        <v>134</v>
      </c>
      <c r="C8" s="13" t="s">
        <v>115</v>
      </c>
      <c r="D8" s="13" t="s">
        <v>115</v>
      </c>
      <c r="E8" s="139" t="s">
        <v>134</v>
      </c>
      <c r="F8" s="139" t="s">
        <v>115</v>
      </c>
      <c r="G8" s="139" t="s">
        <v>134</v>
      </c>
      <c r="H8" s="13" t="s">
        <v>115</v>
      </c>
      <c r="I8" s="13" t="s">
        <v>115</v>
      </c>
      <c r="J8" s="13" t="s">
        <v>134</v>
      </c>
      <c r="K8" s="13" t="s">
        <v>134</v>
      </c>
      <c r="L8" s="13" t="s">
        <v>115</v>
      </c>
      <c r="M8" s="13" t="s">
        <v>134</v>
      </c>
      <c r="N8" s="13" t="s">
        <v>115</v>
      </c>
      <c r="O8" s="13" t="s">
        <v>134</v>
      </c>
      <c r="P8" s="13" t="s">
        <v>134</v>
      </c>
      <c r="Q8" s="25" t="s">
        <v>134</v>
      </c>
      <c r="R8" s="25" t="s">
        <v>134</v>
      </c>
      <c r="S8" s="25" t="s">
        <v>134</v>
      </c>
      <c r="T8" s="25" t="s">
        <v>134</v>
      </c>
      <c r="U8" s="25" t="s">
        <v>134</v>
      </c>
      <c r="V8" s="25" t="s">
        <v>134</v>
      </c>
    </row>
    <row r="9" spans="1:22" s="4" customFormat="1" ht="40.200000000000003" customHeight="1" x14ac:dyDescent="0.2">
      <c r="A9" s="140" t="s">
        <v>28</v>
      </c>
      <c r="B9" s="141" t="s">
        <v>117</v>
      </c>
      <c r="C9" s="141" t="s">
        <v>116</v>
      </c>
      <c r="D9" s="140" t="s">
        <v>117</v>
      </c>
      <c r="E9" s="140" t="s">
        <v>117</v>
      </c>
      <c r="F9" s="140" t="s">
        <v>117</v>
      </c>
      <c r="G9" s="140" t="s">
        <v>116</v>
      </c>
      <c r="H9" s="140" t="s">
        <v>116</v>
      </c>
      <c r="I9" s="140" t="s">
        <v>116</v>
      </c>
      <c r="J9" s="142" t="s">
        <v>117</v>
      </c>
      <c r="K9" s="140" t="s">
        <v>116</v>
      </c>
      <c r="L9" s="141" t="s">
        <v>118</v>
      </c>
      <c r="M9" s="140" t="s">
        <v>117</v>
      </c>
      <c r="N9" s="140" t="s">
        <v>118</v>
      </c>
      <c r="O9" s="140" t="s">
        <v>118</v>
      </c>
      <c r="P9" s="140" t="s">
        <v>118</v>
      </c>
      <c r="Q9" s="140" t="s">
        <v>118</v>
      </c>
      <c r="R9" s="140" t="s">
        <v>204</v>
      </c>
      <c r="S9" s="140" t="s">
        <v>117</v>
      </c>
      <c r="T9" s="140" t="s">
        <v>117</v>
      </c>
      <c r="U9" s="140" t="s">
        <v>117</v>
      </c>
      <c r="V9" s="140" t="s">
        <v>117</v>
      </c>
    </row>
    <row r="10" spans="1:22" s="151" customFormat="1" ht="37.200000000000003" x14ac:dyDescent="0.3">
      <c r="A10" s="188" t="s">
        <v>16</v>
      </c>
      <c r="B10" s="143" t="s">
        <v>132</v>
      </c>
      <c r="C10" s="143" t="s">
        <v>185</v>
      </c>
      <c r="D10" s="144" t="s">
        <v>18</v>
      </c>
      <c r="E10" s="145" t="s">
        <v>119</v>
      </c>
      <c r="F10" s="145" t="s">
        <v>250</v>
      </c>
      <c r="G10" s="145" t="s">
        <v>177</v>
      </c>
      <c r="H10" s="145" t="s">
        <v>135</v>
      </c>
      <c r="I10" s="146" t="s">
        <v>137</v>
      </c>
      <c r="J10" s="146" t="s">
        <v>207</v>
      </c>
      <c r="K10" s="145" t="s">
        <v>240</v>
      </c>
      <c r="L10" s="147" t="s">
        <v>198</v>
      </c>
      <c r="M10" s="143" t="s">
        <v>196</v>
      </c>
      <c r="N10" s="148" t="s">
        <v>201</v>
      </c>
      <c r="O10" s="143" t="s">
        <v>206</v>
      </c>
      <c r="P10" s="148" t="s">
        <v>208</v>
      </c>
      <c r="Q10" s="149" t="s">
        <v>200</v>
      </c>
      <c r="R10" s="149" t="s">
        <v>2</v>
      </c>
      <c r="S10" s="149" t="s">
        <v>217</v>
      </c>
      <c r="T10" s="150" t="s">
        <v>191</v>
      </c>
      <c r="U10" s="150" t="s">
        <v>192</v>
      </c>
      <c r="V10" s="150" t="s">
        <v>193</v>
      </c>
    </row>
    <row r="11" spans="1:22" s="9" customFormat="1" ht="18.600000000000001" x14ac:dyDescent="0.2">
      <c r="A11" s="189"/>
      <c r="B11" s="152"/>
      <c r="C11" s="153"/>
      <c r="D11" s="153"/>
      <c r="E11" s="154" t="s">
        <v>120</v>
      </c>
      <c r="F11" s="154"/>
      <c r="G11" s="154"/>
      <c r="H11" s="152"/>
      <c r="I11" s="155"/>
      <c r="J11" s="155"/>
      <c r="K11" s="156"/>
      <c r="L11" s="181" t="s">
        <v>199</v>
      </c>
      <c r="M11" s="152"/>
      <c r="N11" s="144" t="s">
        <v>199</v>
      </c>
      <c r="O11" s="153"/>
      <c r="P11" s="153"/>
      <c r="Q11" s="157"/>
      <c r="R11" s="157"/>
      <c r="S11" s="157"/>
      <c r="T11" s="158" t="s">
        <v>214</v>
      </c>
      <c r="U11" s="158" t="s">
        <v>215</v>
      </c>
      <c r="V11" s="158" t="s">
        <v>216</v>
      </c>
    </row>
    <row r="12" spans="1:22" s="4" customFormat="1" ht="18.600000000000001" x14ac:dyDescent="0.2">
      <c r="A12" s="159"/>
      <c r="B12" s="102" t="s">
        <v>133</v>
      </c>
      <c r="C12" s="112" t="s">
        <v>195</v>
      </c>
      <c r="D12" s="140" t="s">
        <v>211</v>
      </c>
      <c r="E12" s="140" t="s">
        <v>210</v>
      </c>
      <c r="F12" s="140" t="s">
        <v>133</v>
      </c>
      <c r="G12" s="140" t="s">
        <v>239</v>
      </c>
      <c r="H12" s="160" t="s">
        <v>213</v>
      </c>
      <c r="I12" s="121" t="s">
        <v>195</v>
      </c>
      <c r="J12" s="122" t="s">
        <v>133</v>
      </c>
      <c r="K12" s="121" t="s">
        <v>195</v>
      </c>
      <c r="L12" s="140" t="s">
        <v>209</v>
      </c>
      <c r="M12" s="122" t="s">
        <v>133</v>
      </c>
      <c r="N12" s="140" t="s">
        <v>225</v>
      </c>
      <c r="O12" s="140" t="s">
        <v>197</v>
      </c>
      <c r="P12" s="112" t="s">
        <v>195</v>
      </c>
      <c r="Q12" s="140" t="s">
        <v>212</v>
      </c>
      <c r="R12" s="112" t="s">
        <v>213</v>
      </c>
      <c r="S12" s="112" t="s">
        <v>205</v>
      </c>
      <c r="T12" s="116" t="s">
        <v>194</v>
      </c>
      <c r="U12" s="116"/>
      <c r="V12" s="116"/>
    </row>
    <row r="13" spans="1:22" s="11" customFormat="1" ht="25.2" customHeight="1" x14ac:dyDescent="0.2">
      <c r="A13" s="161">
        <f>ROW()-12</f>
        <v>1</v>
      </c>
      <c r="B13" s="186" t="str">
        <f>IF($C13="","","断熱窓")</f>
        <v/>
      </c>
      <c r="C13" s="163"/>
      <c r="D13" s="177" t="str">
        <f t="shared" ref="D13:D77" si="2">IF($C$2="","",IF($C13="","",$C$2))</f>
        <v/>
      </c>
      <c r="E13" s="177" t="str">
        <f>IF($F$2="","",IF($C13="","",$F$2))</f>
        <v/>
      </c>
      <c r="F13" s="186" t="str">
        <f>IF(G13="","",IF(K13="",G13,_xlfn.CONCAT(G13,"[",K13,"]")))</f>
        <v/>
      </c>
      <c r="G13" s="163"/>
      <c r="H13" s="163"/>
      <c r="I13" s="164"/>
      <c r="J13" s="186" t="str">
        <f>IF(I13="","",IF(I13="単板","単板ガラス","複層ガラス"))</f>
        <v/>
      </c>
      <c r="K13" s="164"/>
      <c r="L13" s="123"/>
      <c r="M13" s="187" t="str">
        <f>IF(COUNTIF(※編集不可※選択項目!$AG$3:$AG$11,I13&amp;K13)=1,VLOOKUP(I13&amp;K13,※編集不可※選択項目!$AG$3:$AH$11,2,FALSE),"")</f>
        <v/>
      </c>
      <c r="N13" s="182"/>
      <c r="O13" s="20"/>
      <c r="P13" s="165"/>
      <c r="Q13" s="20"/>
      <c r="R13" s="166"/>
      <c r="S13" s="97" t="str">
        <f t="shared" ref="S13:S76" si="3">IF($P13="","",$P13&amp;"("&amp;J$13&amp;")")</f>
        <v/>
      </c>
      <c r="T13" s="21" t="str">
        <f>IF($L13="","",IF($J13="単板",(※編集不可※選択項目!$Q$4*$L13+※編集不可※選択項目!$U$4),(※編集不可※選択項目!$Q$3*$L13+※編集不可※選択項目!$U$3)))</f>
        <v/>
      </c>
      <c r="U13" s="21" t="str">
        <f>IF($L13="","",IF($J13="単板",(※編集不可※選択項目!$Q$5*$L13+※編集不可※選択項目!$U$5),(※編集不可※選択項目!$Q6*$L13+※編集不可※選択項目!$U$6)))</f>
        <v/>
      </c>
      <c r="V13" s="21" t="str">
        <f>IF($L13="","",IF($J13="単板",(※編集不可※選択項目!$Q$7*$L13+※編集不可※選択項目!$U$7),(※編集不可※選択項目!$Q$8*$L13+※編集不可※選択項目!$U$8)))</f>
        <v/>
      </c>
    </row>
    <row r="14" spans="1:22" s="11" customFormat="1" ht="25.2" customHeight="1" x14ac:dyDescent="0.2">
      <c r="A14" s="161">
        <f t="shared" ref="A14:A77" si="4">ROW()-12</f>
        <v>2</v>
      </c>
      <c r="B14" s="186" t="str">
        <f t="shared" ref="B14:B77" si="5">IF($C14="","","断熱窓")</f>
        <v/>
      </c>
      <c r="C14" s="163"/>
      <c r="D14" s="177" t="str">
        <f t="shared" si="2"/>
        <v/>
      </c>
      <c r="E14" s="177" t="str">
        <f t="shared" ref="E14:E77" si="6">IF($F$2="","",IF($C14="","",$F$2))</f>
        <v/>
      </c>
      <c r="F14" s="186" t="str">
        <f t="shared" ref="F14:F77" si="7">IF(G14="","",IF(K14="",G14,_xlfn.CONCAT(G14,"[",K14,"]")))</f>
        <v/>
      </c>
      <c r="G14" s="163"/>
      <c r="H14" s="163"/>
      <c r="I14" s="164"/>
      <c r="J14" s="186" t="str">
        <f>IF(I14="","",IF(I14="単板","単板ガラス","複層ガラス"))</f>
        <v/>
      </c>
      <c r="K14" s="164"/>
      <c r="L14" s="123"/>
      <c r="M14" s="187" t="str">
        <f>IF(COUNTIF(※編集不可※選択項目!$AG$3:$AG$11,I14&amp;K14)=1,VLOOKUP(I14&amp;K14,※編集不可※選択項目!$AG$3:$AH$11,2,FALSE),"")</f>
        <v/>
      </c>
      <c r="N14" s="182"/>
      <c r="O14" s="20"/>
      <c r="P14" s="165"/>
      <c r="Q14" s="20"/>
      <c r="R14" s="166"/>
      <c r="S14" s="97" t="str">
        <f t="shared" si="3"/>
        <v/>
      </c>
      <c r="T14" s="21" t="str">
        <f>IF($L14="","",IF($J14="単板",(※編集不可※選択項目!$Q$4*$L14+※編集不可※選択項目!$U$4),(※編集不可※選択項目!$Q$3*$L14+※編集不可※選択項目!$U$3)))</f>
        <v/>
      </c>
      <c r="U14" s="21" t="str">
        <f>IF($L14="","",IF($J14="単板",(※編集不可※選択項目!$Q$5*$L14+※編集不可※選択項目!$U$5),(※編集不可※選択項目!$Q7*$L14+※編集不可※選択項目!$U$6)))</f>
        <v/>
      </c>
      <c r="V14" s="21" t="str">
        <f>IF($L14="","",IF($J14="単板",(※編集不可※選択項目!$Q$7*$L14+※編集不可※選択項目!$U$7),(※編集不可※選択項目!$Q$8*$L14+※編集不可※選択項目!$U$8)))</f>
        <v/>
      </c>
    </row>
    <row r="15" spans="1:22" s="11" customFormat="1" ht="25.2" customHeight="1" x14ac:dyDescent="0.2">
      <c r="A15" s="161">
        <f t="shared" si="4"/>
        <v>3</v>
      </c>
      <c r="B15" s="186" t="str">
        <f t="shared" si="5"/>
        <v/>
      </c>
      <c r="C15" s="163"/>
      <c r="D15" s="177" t="str">
        <f t="shared" si="2"/>
        <v/>
      </c>
      <c r="E15" s="177" t="str">
        <f t="shared" si="6"/>
        <v/>
      </c>
      <c r="F15" s="186" t="str">
        <f t="shared" si="7"/>
        <v/>
      </c>
      <c r="G15" s="163"/>
      <c r="H15" s="163"/>
      <c r="I15" s="164"/>
      <c r="J15" s="186" t="str">
        <f t="shared" ref="J15:J77" si="8">IF(I15="","",IF(I15="単板","単板ガラス","複層ガラス"))</f>
        <v/>
      </c>
      <c r="K15" s="164"/>
      <c r="L15" s="123"/>
      <c r="M15" s="187" t="str">
        <f>IF(COUNTIF(※編集不可※選択項目!$AG$3:$AG$11,I15&amp;K15)=1,VLOOKUP(I15&amp;K15,※編集不可※選択項目!$AG$3:$AH$11,2,FALSE),"")</f>
        <v/>
      </c>
      <c r="N15" s="182"/>
      <c r="O15" s="20"/>
      <c r="P15" s="165"/>
      <c r="Q15" s="20"/>
      <c r="R15" s="166"/>
      <c r="S15" s="97" t="str">
        <f t="shared" si="3"/>
        <v/>
      </c>
      <c r="T15" s="21" t="str">
        <f>IF($L15="","",IF($J15="単板",(※編集不可※選択項目!$Q$4*$L15+※編集不可※選択項目!$U$4),(※編集不可※選択項目!$Q$3*$L15+※編集不可※選択項目!$U$3)))</f>
        <v/>
      </c>
      <c r="U15" s="21" t="str">
        <f>IF($L15="","",IF($J15="単板",(※編集不可※選択項目!$Q$5*$L15+※編集不可※選択項目!$U$5),(※編集不可※選択項目!$Q8*$L15+※編集不可※選択項目!$U$6)))</f>
        <v/>
      </c>
      <c r="V15" s="21" t="str">
        <f>IF($L15="","",IF($J15="単板",(※編集不可※選択項目!$Q$7*$L15+※編集不可※選択項目!$U$7),(※編集不可※選択項目!$Q$8*$L15+※編集不可※選択項目!$U$8)))</f>
        <v/>
      </c>
    </row>
    <row r="16" spans="1:22" s="11" customFormat="1" ht="25.2" customHeight="1" x14ac:dyDescent="0.2">
      <c r="A16" s="161">
        <f t="shared" si="4"/>
        <v>4</v>
      </c>
      <c r="B16" s="186" t="str">
        <f t="shared" si="5"/>
        <v/>
      </c>
      <c r="C16" s="163"/>
      <c r="D16" s="177" t="str">
        <f t="shared" si="2"/>
        <v/>
      </c>
      <c r="E16" s="177" t="str">
        <f t="shared" si="6"/>
        <v/>
      </c>
      <c r="F16" s="186" t="str">
        <f t="shared" si="7"/>
        <v/>
      </c>
      <c r="G16" s="163"/>
      <c r="H16" s="163"/>
      <c r="I16" s="164"/>
      <c r="J16" s="186" t="str">
        <f t="shared" si="8"/>
        <v/>
      </c>
      <c r="K16" s="164"/>
      <c r="L16" s="123"/>
      <c r="M16" s="187" t="str">
        <f>IF(COUNTIF(※編集不可※選択項目!$AG$3:$AG$11,I16&amp;K16)=1,VLOOKUP(I16&amp;K16,※編集不可※選択項目!$AG$3:$AH$11,2,FALSE),"")</f>
        <v/>
      </c>
      <c r="N16" s="182"/>
      <c r="O16" s="20"/>
      <c r="P16" s="165"/>
      <c r="Q16" s="20"/>
      <c r="R16" s="166"/>
      <c r="S16" s="97" t="str">
        <f t="shared" si="3"/>
        <v/>
      </c>
      <c r="T16" s="21" t="str">
        <f>IF($L16="","",IF($J16="単板",(※編集不可※選択項目!$Q$4*$L16+※編集不可※選択項目!$U$4),(※編集不可※選択項目!$Q$3*$L16+※編集不可※選択項目!$U$3)))</f>
        <v/>
      </c>
      <c r="U16" s="21" t="str">
        <f>IF($L16="","",IF($J16="単板",(※編集不可※選択項目!$Q$5*$L16+※編集不可※選択項目!$U$5),(※編集不可※選択項目!$Q9*$L16+※編集不可※選択項目!$U$6)))</f>
        <v/>
      </c>
      <c r="V16" s="21" t="str">
        <f>IF($L16="","",IF($J16="単板",(※編集不可※選択項目!$Q$7*$L16+※編集不可※選択項目!$U$7),(※編集不可※選択項目!$Q$8*$L16+※編集不可※選択項目!$U$8)))</f>
        <v/>
      </c>
    </row>
    <row r="17" spans="1:22" s="11" customFormat="1" ht="25.2" customHeight="1" x14ac:dyDescent="0.2">
      <c r="A17" s="161">
        <f t="shared" si="4"/>
        <v>5</v>
      </c>
      <c r="B17" s="186" t="str">
        <f t="shared" si="5"/>
        <v/>
      </c>
      <c r="C17" s="163"/>
      <c r="D17" s="177" t="str">
        <f t="shared" si="2"/>
        <v/>
      </c>
      <c r="E17" s="177" t="str">
        <f t="shared" si="6"/>
        <v/>
      </c>
      <c r="F17" s="186" t="str">
        <f t="shared" si="7"/>
        <v/>
      </c>
      <c r="G17" s="163"/>
      <c r="H17" s="163"/>
      <c r="I17" s="164"/>
      <c r="J17" s="186" t="str">
        <f t="shared" si="8"/>
        <v/>
      </c>
      <c r="K17" s="164"/>
      <c r="L17" s="123"/>
      <c r="M17" s="187" t="str">
        <f>IF(COUNTIF(※編集不可※選択項目!$AG$3:$AG$11,I17&amp;K17)=1,VLOOKUP(I17&amp;K17,※編集不可※選択項目!$AG$3:$AH$11,2,FALSE),"")</f>
        <v/>
      </c>
      <c r="N17" s="182"/>
      <c r="O17" s="20"/>
      <c r="P17" s="165"/>
      <c r="Q17" s="20"/>
      <c r="R17" s="166"/>
      <c r="S17" s="97" t="str">
        <f t="shared" si="3"/>
        <v/>
      </c>
      <c r="T17" s="21" t="str">
        <f>IF($L17="","",IF($J17="単板",(※編集不可※選択項目!$Q$4*$L17+※編集不可※選択項目!$U$4),(※編集不可※選択項目!$Q$3*$L17+※編集不可※選択項目!$U$3)))</f>
        <v/>
      </c>
      <c r="U17" s="21" t="str">
        <f>IF($L17="","",IF($J17="単板",(※編集不可※選択項目!$Q$5*$L17+※編集不可※選択項目!$U$5),(※編集不可※選択項目!$Q10*$L17+※編集不可※選択項目!$U$6)))</f>
        <v/>
      </c>
      <c r="V17" s="21" t="str">
        <f>IF($L17="","",IF($J17="単板",(※編集不可※選択項目!$Q$7*$L17+※編集不可※選択項目!$U$7),(※編集不可※選択項目!$Q$8*$L17+※編集不可※選択項目!$U$8)))</f>
        <v/>
      </c>
    </row>
    <row r="18" spans="1:22" s="11" customFormat="1" ht="25.2" customHeight="1" x14ac:dyDescent="0.2">
      <c r="A18" s="161">
        <f t="shared" si="4"/>
        <v>6</v>
      </c>
      <c r="B18" s="186" t="str">
        <f t="shared" si="5"/>
        <v/>
      </c>
      <c r="C18" s="163"/>
      <c r="D18" s="177" t="str">
        <f t="shared" si="2"/>
        <v/>
      </c>
      <c r="E18" s="177" t="str">
        <f t="shared" si="6"/>
        <v/>
      </c>
      <c r="F18" s="186" t="str">
        <f t="shared" si="7"/>
        <v/>
      </c>
      <c r="G18" s="163"/>
      <c r="H18" s="163"/>
      <c r="I18" s="164"/>
      <c r="J18" s="186" t="str">
        <f t="shared" si="8"/>
        <v/>
      </c>
      <c r="K18" s="164"/>
      <c r="L18" s="123"/>
      <c r="M18" s="187" t="str">
        <f>IF(COUNTIF(※編集不可※選択項目!$AG$3:$AG$11,I18&amp;K18)=1,VLOOKUP(I18&amp;K18,※編集不可※選択項目!$AG$3:$AH$11,2,FALSE),"")</f>
        <v/>
      </c>
      <c r="N18" s="182"/>
      <c r="O18" s="20"/>
      <c r="P18" s="165"/>
      <c r="Q18" s="20"/>
      <c r="R18" s="166"/>
      <c r="S18" s="97" t="str">
        <f t="shared" si="3"/>
        <v/>
      </c>
      <c r="T18" s="21" t="str">
        <f>IF($L18="","",IF($J18="単板",(※編集不可※選択項目!$Q$4*$L18+※編集不可※選択項目!$U$4),(※編集不可※選択項目!$Q$3*$L18+※編集不可※選択項目!$U$3)))</f>
        <v/>
      </c>
      <c r="U18" s="21" t="str">
        <f>IF($L18="","",IF($J18="単板",(※編集不可※選択項目!$Q$5*$L18+※編集不可※選択項目!$U$5),(※編集不可※選択項目!$Q11*$L18+※編集不可※選択項目!$U$6)))</f>
        <v/>
      </c>
      <c r="V18" s="21" t="str">
        <f>IF($L18="","",IF($J18="単板",(※編集不可※選択項目!$Q$7*$L18+※編集不可※選択項目!$U$7),(※編集不可※選択項目!$Q$8*$L18+※編集不可※選択項目!$U$8)))</f>
        <v/>
      </c>
    </row>
    <row r="19" spans="1:22" s="11" customFormat="1" ht="25.2" customHeight="1" x14ac:dyDescent="0.2">
      <c r="A19" s="161">
        <f t="shared" si="4"/>
        <v>7</v>
      </c>
      <c r="B19" s="186" t="str">
        <f t="shared" si="5"/>
        <v/>
      </c>
      <c r="C19" s="163"/>
      <c r="D19" s="177" t="str">
        <f t="shared" si="2"/>
        <v/>
      </c>
      <c r="E19" s="177" t="str">
        <f t="shared" si="6"/>
        <v/>
      </c>
      <c r="F19" s="186" t="str">
        <f t="shared" si="7"/>
        <v/>
      </c>
      <c r="G19" s="163"/>
      <c r="H19" s="163"/>
      <c r="I19" s="164"/>
      <c r="J19" s="186" t="str">
        <f t="shared" si="8"/>
        <v/>
      </c>
      <c r="K19" s="164"/>
      <c r="L19" s="123"/>
      <c r="M19" s="187" t="str">
        <f>IF(COUNTIF(※編集不可※選択項目!$AG$3:$AG$11,I19&amp;K19)=1,VLOOKUP(I19&amp;K19,※編集不可※選択項目!$AG$3:$AH$11,2,FALSE),"")</f>
        <v/>
      </c>
      <c r="N19" s="182"/>
      <c r="O19" s="20"/>
      <c r="P19" s="165"/>
      <c r="Q19" s="20"/>
      <c r="R19" s="166"/>
      <c r="S19" s="97" t="str">
        <f t="shared" si="3"/>
        <v/>
      </c>
      <c r="T19" s="21" t="str">
        <f>IF($L19="","",IF($J19="単板",(※編集不可※選択項目!$Q$4*$L19+※編集不可※選択項目!$U$4),(※編集不可※選択項目!$Q$3*$L19+※編集不可※選択項目!$U$3)))</f>
        <v/>
      </c>
      <c r="U19" s="21" t="str">
        <f>IF($L19="","",IF($J19="単板",(※編集不可※選択項目!$Q$5*$L19+※編集不可※選択項目!$U$5),(※編集不可※選択項目!$Q12*$L19+※編集不可※選択項目!$U$6)))</f>
        <v/>
      </c>
      <c r="V19" s="21" t="str">
        <f>IF($L19="","",IF($J19="単板",(※編集不可※選択項目!$Q$7*$L19+※編集不可※選択項目!$U$7),(※編集不可※選択項目!$Q$8*$L19+※編集不可※選択項目!$U$8)))</f>
        <v/>
      </c>
    </row>
    <row r="20" spans="1:22" s="11" customFormat="1" ht="25.2" customHeight="1" x14ac:dyDescent="0.2">
      <c r="A20" s="161">
        <f t="shared" si="4"/>
        <v>8</v>
      </c>
      <c r="B20" s="186" t="str">
        <f t="shared" si="5"/>
        <v/>
      </c>
      <c r="C20" s="163"/>
      <c r="D20" s="177" t="str">
        <f t="shared" si="2"/>
        <v/>
      </c>
      <c r="E20" s="177" t="str">
        <f t="shared" si="6"/>
        <v/>
      </c>
      <c r="F20" s="186" t="str">
        <f t="shared" si="7"/>
        <v/>
      </c>
      <c r="G20" s="163"/>
      <c r="H20" s="163"/>
      <c r="I20" s="164"/>
      <c r="J20" s="186" t="str">
        <f t="shared" si="8"/>
        <v/>
      </c>
      <c r="K20" s="164"/>
      <c r="L20" s="123"/>
      <c r="M20" s="187" t="str">
        <f>IF(COUNTIF(※編集不可※選択項目!$AG$3:$AG$11,I20&amp;K20)=1,VLOOKUP(I20&amp;K20,※編集不可※選択項目!$AG$3:$AH$11,2,FALSE),"")</f>
        <v/>
      </c>
      <c r="N20" s="182"/>
      <c r="O20" s="20"/>
      <c r="P20" s="165"/>
      <c r="Q20" s="20"/>
      <c r="R20" s="166"/>
      <c r="S20" s="97" t="str">
        <f t="shared" si="3"/>
        <v/>
      </c>
      <c r="T20" s="21" t="str">
        <f>IF($L20="","",IF($J20="単板",(※編集不可※選択項目!$Q$4*$L20+※編集不可※選択項目!$U$4),(※編集不可※選択項目!$Q$3*$L20+※編集不可※選択項目!$U$3)))</f>
        <v/>
      </c>
      <c r="U20" s="21" t="str">
        <f>IF($L20="","",IF($J20="単板",(※編集不可※選択項目!$Q$5*$L20+※編集不可※選択項目!$U$5),(※編集不可※選択項目!$Q13*$L20+※編集不可※選択項目!$U$6)))</f>
        <v/>
      </c>
      <c r="V20" s="21" t="str">
        <f>IF($L20="","",IF($J20="単板",(※編集不可※選択項目!$Q$7*$L20+※編集不可※選択項目!$U$7),(※編集不可※選択項目!$Q$8*$L20+※編集不可※選択項目!$U$8)))</f>
        <v/>
      </c>
    </row>
    <row r="21" spans="1:22" s="11" customFormat="1" ht="25.2" customHeight="1" x14ac:dyDescent="0.2">
      <c r="A21" s="161">
        <f t="shared" si="4"/>
        <v>9</v>
      </c>
      <c r="B21" s="186" t="str">
        <f t="shared" si="5"/>
        <v/>
      </c>
      <c r="C21" s="163"/>
      <c r="D21" s="177" t="str">
        <f t="shared" si="2"/>
        <v/>
      </c>
      <c r="E21" s="177" t="str">
        <f t="shared" si="6"/>
        <v/>
      </c>
      <c r="F21" s="186" t="str">
        <f t="shared" si="7"/>
        <v/>
      </c>
      <c r="G21" s="163"/>
      <c r="H21" s="163"/>
      <c r="I21" s="164"/>
      <c r="J21" s="186" t="str">
        <f t="shared" si="8"/>
        <v/>
      </c>
      <c r="K21" s="164"/>
      <c r="L21" s="123"/>
      <c r="M21" s="187" t="str">
        <f>IF(COUNTIF(※編集不可※選択項目!$AG$3:$AG$11,I21&amp;K21)=1,VLOOKUP(I21&amp;K21,※編集不可※選択項目!$AG$3:$AH$11,2,FALSE),"")</f>
        <v/>
      </c>
      <c r="N21" s="182"/>
      <c r="O21" s="20"/>
      <c r="P21" s="165"/>
      <c r="Q21" s="20"/>
      <c r="R21" s="166"/>
      <c r="S21" s="97" t="str">
        <f t="shared" si="3"/>
        <v/>
      </c>
      <c r="T21" s="21" t="str">
        <f>IF($L21="","",IF($J21="単板",(※編集不可※選択項目!$Q$4*$L21+※編集不可※選択項目!$U$4),(※編集不可※選択項目!$Q$3*$L21+※編集不可※選択項目!$U$3)))</f>
        <v/>
      </c>
      <c r="U21" s="21" t="str">
        <f>IF($L21="","",IF($J21="単板",(※編集不可※選択項目!$Q$5*$L21+※編集不可※選択項目!$U$5),(※編集不可※選択項目!$Q14*$L21+※編集不可※選択項目!$U$6)))</f>
        <v/>
      </c>
      <c r="V21" s="21" t="str">
        <f>IF($L21="","",IF($J21="単板",(※編集不可※選択項目!$Q$7*$L21+※編集不可※選択項目!$U$7),(※編集不可※選択項目!$Q$8*$L21+※編集不可※選択項目!$U$8)))</f>
        <v/>
      </c>
    </row>
    <row r="22" spans="1:22" s="11" customFormat="1" ht="25.2" customHeight="1" x14ac:dyDescent="0.2">
      <c r="A22" s="161">
        <f t="shared" si="4"/>
        <v>10</v>
      </c>
      <c r="B22" s="186" t="str">
        <f t="shared" si="5"/>
        <v/>
      </c>
      <c r="C22" s="163"/>
      <c r="D22" s="177" t="str">
        <f t="shared" si="2"/>
        <v/>
      </c>
      <c r="E22" s="177" t="str">
        <f t="shared" si="6"/>
        <v/>
      </c>
      <c r="F22" s="186" t="str">
        <f t="shared" si="7"/>
        <v/>
      </c>
      <c r="G22" s="163"/>
      <c r="H22" s="163"/>
      <c r="I22" s="164"/>
      <c r="J22" s="186" t="str">
        <f t="shared" si="8"/>
        <v/>
      </c>
      <c r="K22" s="164"/>
      <c r="L22" s="123"/>
      <c r="M22" s="187" t="str">
        <f>IF(COUNTIF(※編集不可※選択項目!$AG$3:$AG$11,I22&amp;K22)=1,VLOOKUP(I22&amp;K22,※編集不可※選択項目!$AG$3:$AH$11,2,FALSE),"")</f>
        <v/>
      </c>
      <c r="N22" s="182"/>
      <c r="O22" s="20"/>
      <c r="P22" s="165"/>
      <c r="Q22" s="20"/>
      <c r="R22" s="166"/>
      <c r="S22" s="97" t="str">
        <f t="shared" si="3"/>
        <v/>
      </c>
      <c r="T22" s="21" t="str">
        <f>IF($L22="","",IF($J22="単板",(※編集不可※選択項目!$Q$4*$L22+※編集不可※選択項目!$U$4),(※編集不可※選択項目!$Q$3*$L22+※編集不可※選択項目!$U$3)))</f>
        <v/>
      </c>
      <c r="U22" s="21" t="str">
        <f>IF($L22="","",IF($J22="単板",(※編集不可※選択項目!$Q$5*$L22+※編集不可※選択項目!$U$5),(※編集不可※選択項目!$Q15*$L22+※編集不可※選択項目!$U$6)))</f>
        <v/>
      </c>
      <c r="V22" s="21" t="str">
        <f>IF($L22="","",IF($J22="単板",(※編集不可※選択項目!$Q$7*$L22+※編集不可※選択項目!$U$7),(※編集不可※選択項目!$Q$8*$L22+※編集不可※選択項目!$U$8)))</f>
        <v/>
      </c>
    </row>
    <row r="23" spans="1:22" s="11" customFormat="1" ht="25.2" customHeight="1" x14ac:dyDescent="0.2">
      <c r="A23" s="161">
        <f t="shared" si="4"/>
        <v>11</v>
      </c>
      <c r="B23" s="186" t="str">
        <f t="shared" si="5"/>
        <v/>
      </c>
      <c r="C23" s="163"/>
      <c r="D23" s="177" t="str">
        <f t="shared" si="2"/>
        <v/>
      </c>
      <c r="E23" s="177" t="str">
        <f t="shared" si="6"/>
        <v/>
      </c>
      <c r="F23" s="186" t="str">
        <f t="shared" si="7"/>
        <v/>
      </c>
      <c r="G23" s="163"/>
      <c r="H23" s="163"/>
      <c r="I23" s="164"/>
      <c r="J23" s="186" t="str">
        <f t="shared" si="8"/>
        <v/>
      </c>
      <c r="K23" s="164"/>
      <c r="L23" s="123"/>
      <c r="M23" s="187" t="str">
        <f>IF(COUNTIF(※編集不可※選択項目!$AG$3:$AG$11,I23&amp;K23)=1,VLOOKUP(I23&amp;K23,※編集不可※選択項目!$AG$3:$AH$11,2,FALSE),"")</f>
        <v/>
      </c>
      <c r="N23" s="182"/>
      <c r="O23" s="20"/>
      <c r="P23" s="165"/>
      <c r="Q23" s="20"/>
      <c r="R23" s="166"/>
      <c r="S23" s="97" t="str">
        <f t="shared" si="3"/>
        <v/>
      </c>
      <c r="T23" s="21" t="str">
        <f>IF($L23="","",IF($J23="単板",(※編集不可※選択項目!$Q$4*$L23+※編集不可※選択項目!$U$4),(※編集不可※選択項目!$Q$3*$L23+※編集不可※選択項目!$U$3)))</f>
        <v/>
      </c>
      <c r="U23" s="21" t="str">
        <f>IF($L23="","",IF($J23="単板",(※編集不可※選択項目!$Q$5*$L23+※編集不可※選択項目!$U$5),(※編集不可※選択項目!$Q16*$L23+※編集不可※選択項目!$U$6)))</f>
        <v/>
      </c>
      <c r="V23" s="21" t="str">
        <f>IF($L23="","",IF($J23="単板",(※編集不可※選択項目!$Q$7*$L23+※編集不可※選択項目!$U$7),(※編集不可※選択項目!$Q$8*$L23+※編集不可※選択項目!$U$8)))</f>
        <v/>
      </c>
    </row>
    <row r="24" spans="1:22" s="11" customFormat="1" ht="25.2" customHeight="1" x14ac:dyDescent="0.2">
      <c r="A24" s="161">
        <f t="shared" si="4"/>
        <v>12</v>
      </c>
      <c r="B24" s="186" t="str">
        <f t="shared" si="5"/>
        <v/>
      </c>
      <c r="C24" s="163"/>
      <c r="D24" s="177" t="str">
        <f t="shared" si="2"/>
        <v/>
      </c>
      <c r="E24" s="177" t="str">
        <f t="shared" si="6"/>
        <v/>
      </c>
      <c r="F24" s="186" t="str">
        <f t="shared" si="7"/>
        <v/>
      </c>
      <c r="G24" s="163"/>
      <c r="H24" s="163"/>
      <c r="I24" s="164"/>
      <c r="J24" s="186" t="str">
        <f t="shared" si="8"/>
        <v/>
      </c>
      <c r="K24" s="164"/>
      <c r="L24" s="123"/>
      <c r="M24" s="187" t="str">
        <f>IF(COUNTIF(※編集不可※選択項目!$AG$3:$AG$11,I24&amp;K24)=1,VLOOKUP(I24&amp;K24,※編集不可※選択項目!$AG$3:$AH$11,2,FALSE),"")</f>
        <v/>
      </c>
      <c r="N24" s="182"/>
      <c r="O24" s="20"/>
      <c r="P24" s="165"/>
      <c r="Q24" s="20"/>
      <c r="R24" s="166"/>
      <c r="S24" s="97" t="str">
        <f t="shared" si="3"/>
        <v/>
      </c>
      <c r="T24" s="21" t="str">
        <f>IF($L24="","",IF($J24="単板",(※編集不可※選択項目!$Q$4*$L24+※編集不可※選択項目!$U$4),(※編集不可※選択項目!$Q$3*$L24+※編集不可※選択項目!$U$3)))</f>
        <v/>
      </c>
      <c r="U24" s="21" t="str">
        <f>IF($L24="","",IF($J24="単板",(※編集不可※選択項目!$Q$5*$L24+※編集不可※選択項目!$U$5),(※編集不可※選択項目!$Q17*$L24+※編集不可※選択項目!$U$6)))</f>
        <v/>
      </c>
      <c r="V24" s="21" t="str">
        <f>IF($L24="","",IF($J24="単板",(※編集不可※選択項目!$Q$7*$L24+※編集不可※選択項目!$U$7),(※編集不可※選択項目!$Q$8*$L24+※編集不可※選択項目!$U$8)))</f>
        <v/>
      </c>
    </row>
    <row r="25" spans="1:22" s="11" customFormat="1" ht="25.2" customHeight="1" x14ac:dyDescent="0.2">
      <c r="A25" s="161">
        <f t="shared" si="4"/>
        <v>13</v>
      </c>
      <c r="B25" s="186" t="str">
        <f t="shared" si="5"/>
        <v/>
      </c>
      <c r="C25" s="163"/>
      <c r="D25" s="177" t="str">
        <f t="shared" si="2"/>
        <v/>
      </c>
      <c r="E25" s="177" t="str">
        <f t="shared" si="6"/>
        <v/>
      </c>
      <c r="F25" s="186" t="str">
        <f t="shared" si="7"/>
        <v/>
      </c>
      <c r="G25" s="163"/>
      <c r="H25" s="163"/>
      <c r="I25" s="164"/>
      <c r="J25" s="186" t="str">
        <f t="shared" si="8"/>
        <v/>
      </c>
      <c r="K25" s="164"/>
      <c r="L25" s="123"/>
      <c r="M25" s="187" t="str">
        <f>IF(COUNTIF(※編集不可※選択項目!$AG$3:$AG$11,I25&amp;K25)=1,VLOOKUP(I25&amp;K25,※編集不可※選択項目!$AG$3:$AH$11,2,FALSE),"")</f>
        <v/>
      </c>
      <c r="N25" s="182"/>
      <c r="O25" s="20"/>
      <c r="P25" s="165"/>
      <c r="Q25" s="20"/>
      <c r="R25" s="166"/>
      <c r="S25" s="97" t="str">
        <f t="shared" si="3"/>
        <v/>
      </c>
      <c r="T25" s="21" t="str">
        <f>IF($L25="","",IF($J25="単板",(※編集不可※選択項目!$Q$4*$L25+※編集不可※選択項目!$U$4),(※編集不可※選択項目!$Q$3*$L25+※編集不可※選択項目!$U$3)))</f>
        <v/>
      </c>
      <c r="U25" s="21" t="str">
        <f>IF($L25="","",IF($J25="単板",(※編集不可※選択項目!$Q$5*$L25+※編集不可※選択項目!$U$5),(※編集不可※選択項目!$Q18*$L25+※編集不可※選択項目!$U$6)))</f>
        <v/>
      </c>
      <c r="V25" s="21" t="str">
        <f>IF($L25="","",IF($J25="単板",(※編集不可※選択項目!$Q$7*$L25+※編集不可※選択項目!$U$7),(※編集不可※選択項目!$Q$8*$L25+※編集不可※選択項目!$U$8)))</f>
        <v/>
      </c>
    </row>
    <row r="26" spans="1:22" s="11" customFormat="1" ht="25.2" customHeight="1" x14ac:dyDescent="0.2">
      <c r="A26" s="161">
        <f t="shared" si="4"/>
        <v>14</v>
      </c>
      <c r="B26" s="186" t="str">
        <f t="shared" si="5"/>
        <v/>
      </c>
      <c r="C26" s="163"/>
      <c r="D26" s="177" t="str">
        <f t="shared" si="2"/>
        <v/>
      </c>
      <c r="E26" s="177" t="str">
        <f t="shared" si="6"/>
        <v/>
      </c>
      <c r="F26" s="186" t="str">
        <f t="shared" si="7"/>
        <v/>
      </c>
      <c r="G26" s="163"/>
      <c r="H26" s="163"/>
      <c r="I26" s="164"/>
      <c r="J26" s="186" t="str">
        <f t="shared" si="8"/>
        <v/>
      </c>
      <c r="K26" s="164"/>
      <c r="L26" s="123"/>
      <c r="M26" s="187" t="str">
        <f>IF(COUNTIF(※編集不可※選択項目!$AG$3:$AG$11,I26&amp;K26)=1,VLOOKUP(I26&amp;K26,※編集不可※選択項目!$AG$3:$AH$11,2,FALSE),"")</f>
        <v/>
      </c>
      <c r="N26" s="182"/>
      <c r="O26" s="20"/>
      <c r="P26" s="165"/>
      <c r="Q26" s="20"/>
      <c r="R26" s="166"/>
      <c r="S26" s="97" t="str">
        <f t="shared" si="3"/>
        <v/>
      </c>
      <c r="T26" s="21" t="str">
        <f>IF($L26="","",IF($J26="単板",(※編集不可※選択項目!$Q$4*$L26+※編集不可※選択項目!$U$4),(※編集不可※選択項目!$Q$3*$L26+※編集不可※選択項目!$U$3)))</f>
        <v/>
      </c>
      <c r="U26" s="21" t="str">
        <f>IF($L26="","",IF($J26="単板",(※編集不可※選択項目!$Q$5*$L26+※編集不可※選択項目!$U$5),(※編集不可※選択項目!$Q19*$L26+※編集不可※選択項目!$U$6)))</f>
        <v/>
      </c>
      <c r="V26" s="21" t="str">
        <f>IF($L26="","",IF($J26="単板",(※編集不可※選択項目!$Q$7*$L26+※編集不可※選択項目!$U$7),(※編集不可※選択項目!$Q$8*$L26+※編集不可※選択項目!$U$8)))</f>
        <v/>
      </c>
    </row>
    <row r="27" spans="1:22" s="11" customFormat="1" ht="25.2" customHeight="1" x14ac:dyDescent="0.2">
      <c r="A27" s="161">
        <f t="shared" si="4"/>
        <v>15</v>
      </c>
      <c r="B27" s="186" t="str">
        <f t="shared" si="5"/>
        <v/>
      </c>
      <c r="C27" s="163"/>
      <c r="D27" s="177" t="str">
        <f t="shared" si="2"/>
        <v/>
      </c>
      <c r="E27" s="177" t="str">
        <f t="shared" si="6"/>
        <v/>
      </c>
      <c r="F27" s="186" t="str">
        <f t="shared" si="7"/>
        <v/>
      </c>
      <c r="G27" s="163"/>
      <c r="H27" s="163"/>
      <c r="I27" s="164"/>
      <c r="J27" s="186" t="str">
        <f t="shared" si="8"/>
        <v/>
      </c>
      <c r="K27" s="164"/>
      <c r="L27" s="123"/>
      <c r="M27" s="187" t="str">
        <f>IF(COUNTIF(※編集不可※選択項目!$AG$3:$AG$11,I27&amp;K27)=1,VLOOKUP(I27&amp;K27,※編集不可※選択項目!$AG$3:$AH$11,2,FALSE),"")</f>
        <v/>
      </c>
      <c r="N27" s="182"/>
      <c r="O27" s="20"/>
      <c r="P27" s="165"/>
      <c r="Q27" s="20"/>
      <c r="R27" s="166"/>
      <c r="S27" s="97" t="str">
        <f t="shared" si="3"/>
        <v/>
      </c>
      <c r="T27" s="21" t="str">
        <f>IF($L27="","",IF($J27="単板",(※編集不可※選択項目!$Q$4*$L27+※編集不可※選択項目!$U$4),(※編集不可※選択項目!$Q$3*$L27+※編集不可※選択項目!$U$3)))</f>
        <v/>
      </c>
      <c r="U27" s="21" t="str">
        <f>IF($L27="","",IF($J27="単板",(※編集不可※選択項目!$Q$5*$L27+※編集不可※選択項目!$U$5),(※編集不可※選択項目!$Q20*$L27+※編集不可※選択項目!$U$6)))</f>
        <v/>
      </c>
      <c r="V27" s="21" t="str">
        <f>IF($L27="","",IF($J27="単板",(※編集不可※選択項目!$Q$7*$L27+※編集不可※選択項目!$U$7),(※編集不可※選択項目!$Q$8*$L27+※編集不可※選択項目!$U$8)))</f>
        <v/>
      </c>
    </row>
    <row r="28" spans="1:22" s="11" customFormat="1" ht="25.2" customHeight="1" x14ac:dyDescent="0.2">
      <c r="A28" s="161">
        <f t="shared" si="4"/>
        <v>16</v>
      </c>
      <c r="B28" s="186" t="str">
        <f t="shared" si="5"/>
        <v/>
      </c>
      <c r="C28" s="163"/>
      <c r="D28" s="177" t="str">
        <f t="shared" si="2"/>
        <v/>
      </c>
      <c r="E28" s="177" t="str">
        <f t="shared" si="6"/>
        <v/>
      </c>
      <c r="F28" s="186" t="str">
        <f t="shared" si="7"/>
        <v/>
      </c>
      <c r="G28" s="163"/>
      <c r="H28" s="163"/>
      <c r="I28" s="164"/>
      <c r="J28" s="186" t="str">
        <f t="shared" si="8"/>
        <v/>
      </c>
      <c r="K28" s="164"/>
      <c r="L28" s="123"/>
      <c r="M28" s="187" t="str">
        <f>IF(COUNTIF(※編集不可※選択項目!$AG$3:$AG$11,I28&amp;K28)=1,VLOOKUP(I28&amp;K28,※編集不可※選択項目!$AG$3:$AH$11,2,FALSE),"")</f>
        <v/>
      </c>
      <c r="N28" s="182"/>
      <c r="O28" s="20"/>
      <c r="P28" s="165"/>
      <c r="Q28" s="20"/>
      <c r="R28" s="166"/>
      <c r="S28" s="97" t="str">
        <f t="shared" si="3"/>
        <v/>
      </c>
      <c r="T28" s="21" t="str">
        <f>IF($L28="","",IF($J28="単板",(※編集不可※選択項目!$Q$4*$L28+※編集不可※選択項目!$U$4),(※編集不可※選択項目!$Q$3*$L28+※編集不可※選択項目!$U$3)))</f>
        <v/>
      </c>
      <c r="U28" s="21" t="str">
        <f>IF($L28="","",IF($J28="単板",(※編集不可※選択項目!$Q$5*$L28+※編集不可※選択項目!$U$5),(※編集不可※選択項目!$Q21*$L28+※編集不可※選択項目!$U$6)))</f>
        <v/>
      </c>
      <c r="V28" s="21" t="str">
        <f>IF($L28="","",IF($J28="単板",(※編集不可※選択項目!$Q$7*$L28+※編集不可※選択項目!$U$7),(※編集不可※選択項目!$Q$8*$L28+※編集不可※選択項目!$U$8)))</f>
        <v/>
      </c>
    </row>
    <row r="29" spans="1:22" s="11" customFormat="1" ht="25.2" customHeight="1" x14ac:dyDescent="0.2">
      <c r="A29" s="161">
        <f t="shared" si="4"/>
        <v>17</v>
      </c>
      <c r="B29" s="186" t="str">
        <f t="shared" si="5"/>
        <v/>
      </c>
      <c r="C29" s="163"/>
      <c r="D29" s="177" t="str">
        <f t="shared" si="2"/>
        <v/>
      </c>
      <c r="E29" s="177" t="str">
        <f t="shared" si="6"/>
        <v/>
      </c>
      <c r="F29" s="186" t="str">
        <f t="shared" si="7"/>
        <v/>
      </c>
      <c r="G29" s="163"/>
      <c r="H29" s="163"/>
      <c r="I29" s="164"/>
      <c r="J29" s="186" t="str">
        <f t="shared" si="8"/>
        <v/>
      </c>
      <c r="K29" s="164"/>
      <c r="L29" s="123"/>
      <c r="M29" s="187" t="str">
        <f>IF(COUNTIF(※編集不可※選択項目!$AG$3:$AG$11,I29&amp;K29)=1,VLOOKUP(I29&amp;K29,※編集不可※選択項目!$AG$3:$AH$11,2,FALSE),"")</f>
        <v/>
      </c>
      <c r="N29" s="182"/>
      <c r="O29" s="20"/>
      <c r="P29" s="165"/>
      <c r="Q29" s="20"/>
      <c r="R29" s="166"/>
      <c r="S29" s="97" t="str">
        <f t="shared" si="3"/>
        <v/>
      </c>
      <c r="T29" s="21" t="str">
        <f>IF($L29="","",IF($J29="単板",(※編集不可※選択項目!$Q$4*$L29+※編集不可※選択項目!$U$4),(※編集不可※選択項目!$Q$3*$L29+※編集不可※選択項目!$U$3)))</f>
        <v/>
      </c>
      <c r="U29" s="21" t="str">
        <f>IF($L29="","",IF($J29="単板",(※編集不可※選択項目!$Q$5*$L29+※編集不可※選択項目!$U$5),(※編集不可※選択項目!$Q22*$L29+※編集不可※選択項目!$U$6)))</f>
        <v/>
      </c>
      <c r="V29" s="21" t="str">
        <f>IF($L29="","",IF($J29="単板",(※編集不可※選択項目!$Q$7*$L29+※編集不可※選択項目!$U$7),(※編集不可※選択項目!$Q$8*$L29+※編集不可※選択項目!$U$8)))</f>
        <v/>
      </c>
    </row>
    <row r="30" spans="1:22" s="11" customFormat="1" ht="25.2" customHeight="1" x14ac:dyDescent="0.2">
      <c r="A30" s="161">
        <f t="shared" si="4"/>
        <v>18</v>
      </c>
      <c r="B30" s="186" t="str">
        <f t="shared" si="5"/>
        <v/>
      </c>
      <c r="C30" s="163"/>
      <c r="D30" s="177" t="str">
        <f t="shared" si="2"/>
        <v/>
      </c>
      <c r="E30" s="177" t="str">
        <f t="shared" si="6"/>
        <v/>
      </c>
      <c r="F30" s="186" t="str">
        <f t="shared" si="7"/>
        <v/>
      </c>
      <c r="G30" s="163"/>
      <c r="H30" s="163"/>
      <c r="I30" s="164"/>
      <c r="J30" s="186" t="str">
        <f t="shared" si="8"/>
        <v/>
      </c>
      <c r="K30" s="164"/>
      <c r="L30" s="123"/>
      <c r="M30" s="187" t="str">
        <f>IF(COUNTIF(※編集不可※選択項目!$AG$3:$AG$11,I30&amp;K30)=1,VLOOKUP(I30&amp;K30,※編集不可※選択項目!$AG$3:$AH$11,2,FALSE),"")</f>
        <v/>
      </c>
      <c r="N30" s="182"/>
      <c r="O30" s="20"/>
      <c r="P30" s="165"/>
      <c r="Q30" s="20"/>
      <c r="R30" s="166"/>
      <c r="S30" s="97" t="str">
        <f t="shared" si="3"/>
        <v/>
      </c>
      <c r="T30" s="21" t="str">
        <f>IF($L30="","",IF($J30="単板",(※編集不可※選択項目!$Q$4*$L30+※編集不可※選択項目!$U$4),(※編集不可※選択項目!$Q$3*$L30+※編集不可※選択項目!$U$3)))</f>
        <v/>
      </c>
      <c r="U30" s="21" t="str">
        <f>IF($L30="","",IF($J30="単板",(※編集不可※選択項目!$Q$5*$L30+※編集不可※選択項目!$U$5),(※編集不可※選択項目!$Q23*$L30+※編集不可※選択項目!$U$6)))</f>
        <v/>
      </c>
      <c r="V30" s="21" t="str">
        <f>IF($L30="","",IF($J30="単板",(※編集不可※選択項目!$Q$7*$L30+※編集不可※選択項目!$U$7),(※編集不可※選択項目!$Q$8*$L30+※編集不可※選択項目!$U$8)))</f>
        <v/>
      </c>
    </row>
    <row r="31" spans="1:22" s="11" customFormat="1" ht="25.2" customHeight="1" x14ac:dyDescent="0.2">
      <c r="A31" s="161">
        <f t="shared" si="4"/>
        <v>19</v>
      </c>
      <c r="B31" s="186" t="str">
        <f t="shared" si="5"/>
        <v/>
      </c>
      <c r="C31" s="163"/>
      <c r="D31" s="177" t="str">
        <f t="shared" si="2"/>
        <v/>
      </c>
      <c r="E31" s="177" t="str">
        <f t="shared" si="6"/>
        <v/>
      </c>
      <c r="F31" s="186" t="str">
        <f t="shared" si="7"/>
        <v/>
      </c>
      <c r="G31" s="163"/>
      <c r="H31" s="163"/>
      <c r="I31" s="164"/>
      <c r="J31" s="186" t="str">
        <f t="shared" si="8"/>
        <v/>
      </c>
      <c r="K31" s="164"/>
      <c r="L31" s="123"/>
      <c r="M31" s="187" t="str">
        <f>IF(COUNTIF(※編集不可※選択項目!$AG$3:$AG$11,I31&amp;K31)=1,VLOOKUP(I31&amp;K31,※編集不可※選択項目!$AG$3:$AH$11,2,FALSE),"")</f>
        <v/>
      </c>
      <c r="N31" s="182"/>
      <c r="O31" s="20"/>
      <c r="P31" s="165"/>
      <c r="Q31" s="20"/>
      <c r="R31" s="166"/>
      <c r="S31" s="97" t="str">
        <f t="shared" si="3"/>
        <v/>
      </c>
      <c r="T31" s="21" t="str">
        <f>IF($L31="","",IF($J31="単板",(※編集不可※選択項目!$Q$4*$L31+※編集不可※選択項目!$U$4),(※編集不可※選択項目!$Q$3*$L31+※編集不可※選択項目!$U$3)))</f>
        <v/>
      </c>
      <c r="U31" s="21" t="str">
        <f>IF($L31="","",IF($J31="単板",(※編集不可※選択項目!$Q$5*$L31+※編集不可※選択項目!$U$5),(※編集不可※選択項目!$Q24*$L31+※編集不可※選択項目!$U$6)))</f>
        <v/>
      </c>
      <c r="V31" s="21" t="str">
        <f>IF($L31="","",IF($J31="単板",(※編集不可※選択項目!$Q$7*$L31+※編集不可※選択項目!$U$7),(※編集不可※選択項目!$Q$8*$L31+※編集不可※選択項目!$U$8)))</f>
        <v/>
      </c>
    </row>
    <row r="32" spans="1:22" s="11" customFormat="1" ht="25.2" customHeight="1" x14ac:dyDescent="0.2">
      <c r="A32" s="161">
        <f t="shared" si="4"/>
        <v>20</v>
      </c>
      <c r="B32" s="186" t="str">
        <f t="shared" si="5"/>
        <v/>
      </c>
      <c r="C32" s="163"/>
      <c r="D32" s="177" t="str">
        <f t="shared" si="2"/>
        <v/>
      </c>
      <c r="E32" s="177" t="str">
        <f t="shared" si="6"/>
        <v/>
      </c>
      <c r="F32" s="186" t="str">
        <f t="shared" si="7"/>
        <v/>
      </c>
      <c r="G32" s="163"/>
      <c r="H32" s="163"/>
      <c r="I32" s="164"/>
      <c r="J32" s="186" t="str">
        <f t="shared" si="8"/>
        <v/>
      </c>
      <c r="K32" s="164"/>
      <c r="L32" s="123"/>
      <c r="M32" s="187" t="str">
        <f>IF(COUNTIF(※編集不可※選択項目!$AG$3:$AG$11,I32&amp;K32)=1,VLOOKUP(I32&amp;K32,※編集不可※選択項目!$AG$3:$AH$11,2,FALSE),"")</f>
        <v/>
      </c>
      <c r="N32" s="182"/>
      <c r="O32" s="20"/>
      <c r="P32" s="165"/>
      <c r="Q32" s="20"/>
      <c r="R32" s="166"/>
      <c r="S32" s="97" t="str">
        <f t="shared" si="3"/>
        <v/>
      </c>
      <c r="T32" s="21" t="str">
        <f>IF($L32="","",IF($J32="単板",(※編集不可※選択項目!$Q$4*$L32+※編集不可※選択項目!$U$4),(※編集不可※選択項目!$Q$3*$L32+※編集不可※選択項目!$U$3)))</f>
        <v/>
      </c>
      <c r="U32" s="21" t="str">
        <f>IF($L32="","",IF($J32="単板",(※編集不可※選択項目!$Q$5*$L32+※編集不可※選択項目!$U$5),(※編集不可※選択項目!$Q25*$L32+※編集不可※選択項目!$U$6)))</f>
        <v/>
      </c>
      <c r="V32" s="21" t="str">
        <f>IF($L32="","",IF($J32="単板",(※編集不可※選択項目!$Q$7*$L32+※編集不可※選択項目!$U$7),(※編集不可※選択項目!$Q$8*$L32+※編集不可※選択項目!$U$8)))</f>
        <v/>
      </c>
    </row>
    <row r="33" spans="1:22" s="11" customFormat="1" ht="25.2" customHeight="1" x14ac:dyDescent="0.2">
      <c r="A33" s="161">
        <f t="shared" si="4"/>
        <v>21</v>
      </c>
      <c r="B33" s="186" t="str">
        <f t="shared" si="5"/>
        <v/>
      </c>
      <c r="C33" s="163"/>
      <c r="D33" s="177" t="str">
        <f t="shared" si="2"/>
        <v/>
      </c>
      <c r="E33" s="177" t="str">
        <f t="shared" si="6"/>
        <v/>
      </c>
      <c r="F33" s="186" t="str">
        <f t="shared" si="7"/>
        <v/>
      </c>
      <c r="G33" s="163"/>
      <c r="H33" s="163"/>
      <c r="I33" s="164"/>
      <c r="J33" s="186" t="str">
        <f t="shared" si="8"/>
        <v/>
      </c>
      <c r="K33" s="164"/>
      <c r="L33" s="123"/>
      <c r="M33" s="187" t="str">
        <f>IF(COUNTIF(※編集不可※選択項目!$AG$3:$AG$11,I33&amp;K33)=1,VLOOKUP(I33&amp;K33,※編集不可※選択項目!$AG$3:$AH$11,2,FALSE),"")</f>
        <v/>
      </c>
      <c r="N33" s="182"/>
      <c r="O33" s="20"/>
      <c r="P33" s="165"/>
      <c r="Q33" s="20"/>
      <c r="R33" s="166"/>
      <c r="S33" s="97" t="str">
        <f t="shared" si="3"/>
        <v/>
      </c>
      <c r="T33" s="21" t="str">
        <f>IF($L33="","",IF($J33="単板",(※編集不可※選択項目!$Q$4*$L33+※編集不可※選択項目!$U$4),(※編集不可※選択項目!$Q$3*$L33+※編集不可※選択項目!$U$3)))</f>
        <v/>
      </c>
      <c r="U33" s="21" t="str">
        <f>IF($L33="","",IF($J33="単板",(※編集不可※選択項目!$Q$5*$L33+※編集不可※選択項目!$U$5),(※編集不可※選択項目!$Q26*$L33+※編集不可※選択項目!$U$6)))</f>
        <v/>
      </c>
      <c r="V33" s="21" t="str">
        <f>IF($L33="","",IF($J33="単板",(※編集不可※選択項目!$Q$7*$L33+※編集不可※選択項目!$U$7),(※編集不可※選択項目!$Q$8*$L33+※編集不可※選択項目!$U$8)))</f>
        <v/>
      </c>
    </row>
    <row r="34" spans="1:22" s="11" customFormat="1" ht="25.2" customHeight="1" x14ac:dyDescent="0.2">
      <c r="A34" s="161">
        <f t="shared" si="4"/>
        <v>22</v>
      </c>
      <c r="B34" s="186" t="str">
        <f t="shared" si="5"/>
        <v/>
      </c>
      <c r="C34" s="163"/>
      <c r="D34" s="177" t="str">
        <f t="shared" si="2"/>
        <v/>
      </c>
      <c r="E34" s="177" t="str">
        <f t="shared" si="6"/>
        <v/>
      </c>
      <c r="F34" s="186" t="str">
        <f t="shared" si="7"/>
        <v/>
      </c>
      <c r="G34" s="163"/>
      <c r="H34" s="163"/>
      <c r="I34" s="164"/>
      <c r="J34" s="186" t="str">
        <f t="shared" si="8"/>
        <v/>
      </c>
      <c r="K34" s="164"/>
      <c r="L34" s="123"/>
      <c r="M34" s="187" t="str">
        <f>IF(COUNTIF(※編集不可※選択項目!$AG$3:$AG$11,I34&amp;K34)=1,VLOOKUP(I34&amp;K34,※編集不可※選択項目!$AG$3:$AH$11,2,FALSE),"")</f>
        <v/>
      </c>
      <c r="N34" s="182"/>
      <c r="O34" s="20"/>
      <c r="P34" s="165"/>
      <c r="Q34" s="20"/>
      <c r="R34" s="166"/>
      <c r="S34" s="97" t="str">
        <f t="shared" si="3"/>
        <v/>
      </c>
      <c r="T34" s="21" t="str">
        <f>IF($L34="","",IF($J34="単板",(※編集不可※選択項目!$Q$4*$L34+※編集不可※選択項目!$U$4),(※編集不可※選択項目!$Q$3*$L34+※編集不可※選択項目!$U$3)))</f>
        <v/>
      </c>
      <c r="U34" s="21" t="str">
        <f>IF($L34="","",IF($J34="単板",(※編集不可※選択項目!$Q$5*$L34+※編集不可※選択項目!$U$5),(※編集不可※選択項目!$Q27*$L34+※編集不可※選択項目!$U$6)))</f>
        <v/>
      </c>
      <c r="V34" s="21" t="str">
        <f>IF($L34="","",IF($J34="単板",(※編集不可※選択項目!$Q$7*$L34+※編集不可※選択項目!$U$7),(※編集不可※選択項目!$Q$8*$L34+※編集不可※選択項目!$U$8)))</f>
        <v/>
      </c>
    </row>
    <row r="35" spans="1:22" s="11" customFormat="1" ht="25.2" customHeight="1" x14ac:dyDescent="0.2">
      <c r="A35" s="161">
        <f t="shared" si="4"/>
        <v>23</v>
      </c>
      <c r="B35" s="186" t="str">
        <f t="shared" si="5"/>
        <v/>
      </c>
      <c r="C35" s="163"/>
      <c r="D35" s="177" t="str">
        <f t="shared" si="2"/>
        <v/>
      </c>
      <c r="E35" s="177" t="str">
        <f t="shared" si="6"/>
        <v/>
      </c>
      <c r="F35" s="186" t="str">
        <f t="shared" si="7"/>
        <v/>
      </c>
      <c r="G35" s="163"/>
      <c r="H35" s="163"/>
      <c r="I35" s="164"/>
      <c r="J35" s="186" t="str">
        <f t="shared" si="8"/>
        <v/>
      </c>
      <c r="K35" s="164"/>
      <c r="L35" s="123"/>
      <c r="M35" s="187" t="str">
        <f>IF(COUNTIF(※編集不可※選択項目!$AG$3:$AG$11,I35&amp;K35)=1,VLOOKUP(I35&amp;K35,※編集不可※選択項目!$AG$3:$AH$11,2,FALSE),"")</f>
        <v/>
      </c>
      <c r="N35" s="182"/>
      <c r="O35" s="20"/>
      <c r="P35" s="165"/>
      <c r="Q35" s="20"/>
      <c r="R35" s="166"/>
      <c r="S35" s="97" t="str">
        <f t="shared" si="3"/>
        <v/>
      </c>
      <c r="T35" s="21" t="str">
        <f>IF($L35="","",IF($J35="単板",(※編集不可※選択項目!$Q$4*$L35+※編集不可※選択項目!$U$4),(※編集不可※選択項目!$Q$3*$L35+※編集不可※選択項目!$U$3)))</f>
        <v/>
      </c>
      <c r="U35" s="21" t="str">
        <f>IF($L35="","",IF($J35="単板",(※編集不可※選択項目!$Q$5*$L35+※編集不可※選択項目!$U$5),(※編集不可※選択項目!$Q28*$L35+※編集不可※選択項目!$U$6)))</f>
        <v/>
      </c>
      <c r="V35" s="21" t="str">
        <f>IF($L35="","",IF($J35="単板",(※編集不可※選択項目!$Q$7*$L35+※編集不可※選択項目!$U$7),(※編集不可※選択項目!$Q$8*$L35+※編集不可※選択項目!$U$8)))</f>
        <v/>
      </c>
    </row>
    <row r="36" spans="1:22" s="11" customFormat="1" ht="25.2" customHeight="1" x14ac:dyDescent="0.2">
      <c r="A36" s="161">
        <f t="shared" si="4"/>
        <v>24</v>
      </c>
      <c r="B36" s="186" t="str">
        <f t="shared" si="5"/>
        <v/>
      </c>
      <c r="C36" s="163"/>
      <c r="D36" s="177" t="str">
        <f t="shared" si="2"/>
        <v/>
      </c>
      <c r="E36" s="177" t="str">
        <f t="shared" si="6"/>
        <v/>
      </c>
      <c r="F36" s="186" t="str">
        <f t="shared" si="7"/>
        <v/>
      </c>
      <c r="G36" s="163"/>
      <c r="H36" s="163"/>
      <c r="I36" s="164"/>
      <c r="J36" s="186" t="str">
        <f t="shared" si="8"/>
        <v/>
      </c>
      <c r="K36" s="164"/>
      <c r="L36" s="123"/>
      <c r="M36" s="187" t="str">
        <f>IF(COUNTIF(※編集不可※選択項目!$AG$3:$AG$11,I36&amp;K36)=1,VLOOKUP(I36&amp;K36,※編集不可※選択項目!$AG$3:$AH$11,2,FALSE),"")</f>
        <v/>
      </c>
      <c r="N36" s="182"/>
      <c r="O36" s="20"/>
      <c r="P36" s="165"/>
      <c r="Q36" s="20"/>
      <c r="R36" s="166"/>
      <c r="S36" s="97" t="str">
        <f t="shared" si="3"/>
        <v/>
      </c>
      <c r="T36" s="21" t="str">
        <f>IF($L36="","",IF($J36="単板",(※編集不可※選択項目!$Q$4*$L36+※編集不可※選択項目!$U$4),(※編集不可※選択項目!$Q$3*$L36+※編集不可※選択項目!$U$3)))</f>
        <v/>
      </c>
      <c r="U36" s="21" t="str">
        <f>IF($L36="","",IF($J36="単板",(※編集不可※選択項目!$Q$5*$L36+※編集不可※選択項目!$U$5),(※編集不可※選択項目!$Q29*$L36+※編集不可※選択項目!$U$6)))</f>
        <v/>
      </c>
      <c r="V36" s="21" t="str">
        <f>IF($L36="","",IF($J36="単板",(※編集不可※選択項目!$Q$7*$L36+※編集不可※選択項目!$U$7),(※編集不可※選択項目!$Q$8*$L36+※編集不可※選択項目!$U$8)))</f>
        <v/>
      </c>
    </row>
    <row r="37" spans="1:22" s="11" customFormat="1" ht="25.2" customHeight="1" x14ac:dyDescent="0.2">
      <c r="A37" s="161">
        <f t="shared" si="4"/>
        <v>25</v>
      </c>
      <c r="B37" s="186" t="str">
        <f t="shared" si="5"/>
        <v/>
      </c>
      <c r="C37" s="163"/>
      <c r="D37" s="177" t="str">
        <f t="shared" si="2"/>
        <v/>
      </c>
      <c r="E37" s="177" t="str">
        <f t="shared" si="6"/>
        <v/>
      </c>
      <c r="F37" s="186" t="str">
        <f t="shared" si="7"/>
        <v/>
      </c>
      <c r="G37" s="163"/>
      <c r="H37" s="163"/>
      <c r="I37" s="164"/>
      <c r="J37" s="186" t="str">
        <f t="shared" si="8"/>
        <v/>
      </c>
      <c r="K37" s="164"/>
      <c r="L37" s="123"/>
      <c r="M37" s="187" t="str">
        <f>IF(COUNTIF(※編集不可※選択項目!$AG$3:$AG$11,I37&amp;K37)=1,VLOOKUP(I37&amp;K37,※編集不可※選択項目!$AG$3:$AH$11,2,FALSE),"")</f>
        <v/>
      </c>
      <c r="N37" s="182"/>
      <c r="O37" s="20"/>
      <c r="P37" s="165"/>
      <c r="Q37" s="20"/>
      <c r="R37" s="166"/>
      <c r="S37" s="97" t="str">
        <f t="shared" si="3"/>
        <v/>
      </c>
      <c r="T37" s="21" t="str">
        <f>IF($L37="","",IF($J37="単板",(※編集不可※選択項目!$Q$4*$L37+※編集不可※選択項目!$U$4),(※編集不可※選択項目!$Q$3*$L37+※編集不可※選択項目!$U$3)))</f>
        <v/>
      </c>
      <c r="U37" s="21" t="str">
        <f>IF($L37="","",IF($J37="単板",(※編集不可※選択項目!$Q$5*$L37+※編集不可※選択項目!$U$5),(※編集不可※選択項目!$Q30*$L37+※編集不可※選択項目!$U$6)))</f>
        <v/>
      </c>
      <c r="V37" s="21" t="str">
        <f>IF($L37="","",IF($J37="単板",(※編集不可※選択項目!$Q$7*$L37+※編集不可※選択項目!$U$7),(※編集不可※選択項目!$Q$8*$L37+※編集不可※選択項目!$U$8)))</f>
        <v/>
      </c>
    </row>
    <row r="38" spans="1:22" s="11" customFormat="1" ht="25.2" customHeight="1" x14ac:dyDescent="0.2">
      <c r="A38" s="161">
        <f t="shared" si="4"/>
        <v>26</v>
      </c>
      <c r="B38" s="186" t="str">
        <f t="shared" si="5"/>
        <v/>
      </c>
      <c r="C38" s="163"/>
      <c r="D38" s="177" t="str">
        <f t="shared" si="2"/>
        <v/>
      </c>
      <c r="E38" s="177" t="str">
        <f t="shared" si="6"/>
        <v/>
      </c>
      <c r="F38" s="186" t="str">
        <f t="shared" si="7"/>
        <v/>
      </c>
      <c r="G38" s="163"/>
      <c r="H38" s="163"/>
      <c r="I38" s="164"/>
      <c r="J38" s="186" t="str">
        <f t="shared" si="8"/>
        <v/>
      </c>
      <c r="K38" s="164"/>
      <c r="L38" s="123"/>
      <c r="M38" s="187" t="str">
        <f>IF(COUNTIF(※編集不可※選択項目!$AG$3:$AG$11,I38&amp;K38)=1,VLOOKUP(I38&amp;K38,※編集不可※選択項目!$AG$3:$AH$11,2,FALSE),"")</f>
        <v/>
      </c>
      <c r="N38" s="182"/>
      <c r="O38" s="20"/>
      <c r="P38" s="165"/>
      <c r="Q38" s="20"/>
      <c r="R38" s="166"/>
      <c r="S38" s="97" t="str">
        <f t="shared" si="3"/>
        <v/>
      </c>
      <c r="T38" s="21" t="str">
        <f>IF($L38="","",IF($J38="単板",(※編集不可※選択項目!$Q$4*$L38+※編集不可※選択項目!$U$4),(※編集不可※選択項目!$Q$3*$L38+※編集不可※選択項目!$U$3)))</f>
        <v/>
      </c>
      <c r="U38" s="21" t="str">
        <f>IF($L38="","",IF($J38="単板",(※編集不可※選択項目!$Q$5*$L38+※編集不可※選択項目!$U$5),(※編集不可※選択項目!$Q31*$L38+※編集不可※選択項目!$U$6)))</f>
        <v/>
      </c>
      <c r="V38" s="21" t="str">
        <f>IF($L38="","",IF($J38="単板",(※編集不可※選択項目!$Q$7*$L38+※編集不可※選択項目!$U$7),(※編集不可※選択項目!$Q$8*$L38+※編集不可※選択項目!$U$8)))</f>
        <v/>
      </c>
    </row>
    <row r="39" spans="1:22" s="11" customFormat="1" ht="25.2" customHeight="1" x14ac:dyDescent="0.2">
      <c r="A39" s="161">
        <f t="shared" si="4"/>
        <v>27</v>
      </c>
      <c r="B39" s="186" t="str">
        <f t="shared" si="5"/>
        <v/>
      </c>
      <c r="C39" s="163"/>
      <c r="D39" s="177" t="str">
        <f t="shared" si="2"/>
        <v/>
      </c>
      <c r="E39" s="177" t="str">
        <f t="shared" si="6"/>
        <v/>
      </c>
      <c r="F39" s="186" t="str">
        <f t="shared" si="7"/>
        <v/>
      </c>
      <c r="G39" s="163"/>
      <c r="H39" s="163"/>
      <c r="I39" s="164"/>
      <c r="J39" s="186" t="str">
        <f t="shared" si="8"/>
        <v/>
      </c>
      <c r="K39" s="164"/>
      <c r="L39" s="123"/>
      <c r="M39" s="187" t="str">
        <f>IF(COUNTIF(※編集不可※選択項目!$AG$3:$AG$11,I39&amp;K39)=1,VLOOKUP(I39&amp;K39,※編集不可※選択項目!$AG$3:$AH$11,2,FALSE),"")</f>
        <v/>
      </c>
      <c r="N39" s="182"/>
      <c r="O39" s="20"/>
      <c r="P39" s="165"/>
      <c r="Q39" s="20"/>
      <c r="R39" s="166"/>
      <c r="S39" s="97" t="str">
        <f t="shared" si="3"/>
        <v/>
      </c>
      <c r="T39" s="21" t="str">
        <f>IF($L39="","",IF($J39="単板",(※編集不可※選択項目!$Q$4*$L39+※編集不可※選択項目!$U$4),(※編集不可※選択項目!$Q$3*$L39+※編集不可※選択項目!$U$3)))</f>
        <v/>
      </c>
      <c r="U39" s="21" t="str">
        <f>IF($L39="","",IF($J39="単板",(※編集不可※選択項目!$Q$5*$L39+※編集不可※選択項目!$U$5),(※編集不可※選択項目!$Q32*$L39+※編集不可※選択項目!$U$6)))</f>
        <v/>
      </c>
      <c r="V39" s="21" t="str">
        <f>IF($L39="","",IF($J39="単板",(※編集不可※選択項目!$Q$7*$L39+※編集不可※選択項目!$U$7),(※編集不可※選択項目!$Q$8*$L39+※編集不可※選択項目!$U$8)))</f>
        <v/>
      </c>
    </row>
    <row r="40" spans="1:22" s="11" customFormat="1" ht="25.2" customHeight="1" x14ac:dyDescent="0.2">
      <c r="A40" s="161">
        <f t="shared" si="4"/>
        <v>28</v>
      </c>
      <c r="B40" s="186" t="str">
        <f t="shared" si="5"/>
        <v/>
      </c>
      <c r="C40" s="163"/>
      <c r="D40" s="177" t="str">
        <f t="shared" si="2"/>
        <v/>
      </c>
      <c r="E40" s="177" t="str">
        <f t="shared" si="6"/>
        <v/>
      </c>
      <c r="F40" s="186" t="str">
        <f t="shared" si="7"/>
        <v/>
      </c>
      <c r="G40" s="163"/>
      <c r="H40" s="163"/>
      <c r="I40" s="164"/>
      <c r="J40" s="186" t="str">
        <f t="shared" si="8"/>
        <v/>
      </c>
      <c r="K40" s="164"/>
      <c r="L40" s="123"/>
      <c r="M40" s="187" t="str">
        <f>IF(COUNTIF(※編集不可※選択項目!$AG$3:$AG$11,I40&amp;K40)=1,VLOOKUP(I40&amp;K40,※編集不可※選択項目!$AG$3:$AH$11,2,FALSE),"")</f>
        <v/>
      </c>
      <c r="N40" s="182"/>
      <c r="O40" s="20"/>
      <c r="P40" s="165"/>
      <c r="Q40" s="20"/>
      <c r="R40" s="166"/>
      <c r="S40" s="97" t="str">
        <f t="shared" si="3"/>
        <v/>
      </c>
      <c r="T40" s="21" t="str">
        <f>IF($L40="","",IF($J40="単板",(※編集不可※選択項目!$Q$4*$L40+※編集不可※選択項目!$U$4),(※編集不可※選択項目!$Q$3*$L40+※編集不可※選択項目!$U$3)))</f>
        <v/>
      </c>
      <c r="U40" s="21" t="str">
        <f>IF($L40="","",IF($J40="単板",(※編集不可※選択項目!$Q$5*$L40+※編集不可※選択項目!$U$5),(※編集不可※選択項目!$Q33*$L40+※編集不可※選択項目!$U$6)))</f>
        <v/>
      </c>
      <c r="V40" s="21" t="str">
        <f>IF($L40="","",IF($J40="単板",(※編集不可※選択項目!$Q$7*$L40+※編集不可※選択項目!$U$7),(※編集不可※選択項目!$Q$8*$L40+※編集不可※選択項目!$U$8)))</f>
        <v/>
      </c>
    </row>
    <row r="41" spans="1:22" s="11" customFormat="1" ht="25.2" customHeight="1" x14ac:dyDescent="0.2">
      <c r="A41" s="161">
        <f t="shared" si="4"/>
        <v>29</v>
      </c>
      <c r="B41" s="186" t="str">
        <f t="shared" si="5"/>
        <v/>
      </c>
      <c r="C41" s="163"/>
      <c r="D41" s="177" t="str">
        <f t="shared" si="2"/>
        <v/>
      </c>
      <c r="E41" s="177" t="str">
        <f t="shared" si="6"/>
        <v/>
      </c>
      <c r="F41" s="186" t="str">
        <f t="shared" si="7"/>
        <v/>
      </c>
      <c r="G41" s="163"/>
      <c r="H41" s="163"/>
      <c r="I41" s="164"/>
      <c r="J41" s="186" t="str">
        <f t="shared" si="8"/>
        <v/>
      </c>
      <c r="K41" s="164"/>
      <c r="L41" s="123"/>
      <c r="M41" s="187" t="str">
        <f>IF(COUNTIF(※編集不可※選択項目!$AG$3:$AG$11,I41&amp;K41)=1,VLOOKUP(I41&amp;K41,※編集不可※選択項目!$AG$3:$AH$11,2,FALSE),"")</f>
        <v/>
      </c>
      <c r="N41" s="182"/>
      <c r="O41" s="20"/>
      <c r="P41" s="165"/>
      <c r="Q41" s="20"/>
      <c r="R41" s="166"/>
      <c r="S41" s="97" t="str">
        <f t="shared" si="3"/>
        <v/>
      </c>
      <c r="T41" s="21" t="str">
        <f>IF($L41="","",IF($J41="単板",(※編集不可※選択項目!$Q$4*$L41+※編集不可※選択項目!$U$4),(※編集不可※選択項目!$Q$3*$L41+※編集不可※選択項目!$U$3)))</f>
        <v/>
      </c>
      <c r="U41" s="21" t="str">
        <f>IF($L41="","",IF($J41="単板",(※編集不可※選択項目!$Q$5*$L41+※編集不可※選択項目!$U$5),(※編集不可※選択項目!$Q34*$L41+※編集不可※選択項目!$U$6)))</f>
        <v/>
      </c>
      <c r="V41" s="21" t="str">
        <f>IF($L41="","",IF($J41="単板",(※編集不可※選択項目!$Q$7*$L41+※編集不可※選択項目!$U$7),(※編集不可※選択項目!$Q$8*$L41+※編集不可※選択項目!$U$8)))</f>
        <v/>
      </c>
    </row>
    <row r="42" spans="1:22" s="11" customFormat="1" ht="25.2" customHeight="1" x14ac:dyDescent="0.2">
      <c r="A42" s="161">
        <f t="shared" si="4"/>
        <v>30</v>
      </c>
      <c r="B42" s="186" t="str">
        <f t="shared" si="5"/>
        <v/>
      </c>
      <c r="C42" s="163"/>
      <c r="D42" s="177" t="str">
        <f t="shared" si="2"/>
        <v/>
      </c>
      <c r="E42" s="177" t="str">
        <f t="shared" si="6"/>
        <v/>
      </c>
      <c r="F42" s="186" t="str">
        <f t="shared" si="7"/>
        <v/>
      </c>
      <c r="G42" s="163"/>
      <c r="H42" s="163"/>
      <c r="I42" s="164"/>
      <c r="J42" s="186" t="str">
        <f t="shared" si="8"/>
        <v/>
      </c>
      <c r="K42" s="164"/>
      <c r="L42" s="123"/>
      <c r="M42" s="187" t="str">
        <f>IF(COUNTIF(※編集不可※選択項目!$AG$3:$AG$11,I42&amp;K42)=1,VLOOKUP(I42&amp;K42,※編集不可※選択項目!$AG$3:$AH$11,2,FALSE),"")</f>
        <v/>
      </c>
      <c r="N42" s="182"/>
      <c r="O42" s="20"/>
      <c r="P42" s="165"/>
      <c r="Q42" s="20"/>
      <c r="R42" s="166"/>
      <c r="S42" s="97" t="str">
        <f t="shared" si="3"/>
        <v/>
      </c>
      <c r="T42" s="21" t="str">
        <f>IF($L42="","",IF($J42="単板",(※編集不可※選択項目!$Q$4*$L42+※編集不可※選択項目!$U$4),(※編集不可※選択項目!$Q$3*$L42+※編集不可※選択項目!$U$3)))</f>
        <v/>
      </c>
      <c r="U42" s="21" t="str">
        <f>IF($L42="","",IF($J42="単板",(※編集不可※選択項目!$Q$5*$L42+※編集不可※選択項目!$U$5),(※編集不可※選択項目!$Q35*$L42+※編集不可※選択項目!$U$6)))</f>
        <v/>
      </c>
      <c r="V42" s="21" t="str">
        <f>IF($L42="","",IF($J42="単板",(※編集不可※選択項目!$Q$7*$L42+※編集不可※選択項目!$U$7),(※編集不可※選択項目!$Q$8*$L42+※編集不可※選択項目!$U$8)))</f>
        <v/>
      </c>
    </row>
    <row r="43" spans="1:22" s="11" customFormat="1" ht="25.2" customHeight="1" x14ac:dyDescent="0.2">
      <c r="A43" s="161">
        <f t="shared" si="4"/>
        <v>31</v>
      </c>
      <c r="B43" s="186" t="str">
        <f t="shared" si="5"/>
        <v/>
      </c>
      <c r="C43" s="163"/>
      <c r="D43" s="177" t="str">
        <f t="shared" si="2"/>
        <v/>
      </c>
      <c r="E43" s="177" t="str">
        <f t="shared" si="6"/>
        <v/>
      </c>
      <c r="F43" s="186" t="str">
        <f t="shared" si="7"/>
        <v/>
      </c>
      <c r="G43" s="163"/>
      <c r="H43" s="163"/>
      <c r="I43" s="164"/>
      <c r="J43" s="186" t="str">
        <f t="shared" si="8"/>
        <v/>
      </c>
      <c r="K43" s="164"/>
      <c r="L43" s="123"/>
      <c r="M43" s="187" t="str">
        <f>IF(COUNTIF(※編集不可※選択項目!$AG$3:$AG$11,I43&amp;K43)=1,VLOOKUP(I43&amp;K43,※編集不可※選択項目!$AG$3:$AH$11,2,FALSE),"")</f>
        <v/>
      </c>
      <c r="N43" s="182"/>
      <c r="O43" s="20"/>
      <c r="P43" s="165"/>
      <c r="Q43" s="20"/>
      <c r="R43" s="166"/>
      <c r="S43" s="97" t="str">
        <f t="shared" si="3"/>
        <v/>
      </c>
      <c r="T43" s="21" t="str">
        <f>IF($L43="","",IF($J43="単板",(※編集不可※選択項目!$Q$4*$L43+※編集不可※選択項目!$U$4),(※編集不可※選択項目!$Q$3*$L43+※編集不可※選択項目!$U$3)))</f>
        <v/>
      </c>
      <c r="U43" s="21" t="str">
        <f>IF($L43="","",IF($J43="単板",(※編集不可※選択項目!$Q$5*$L43+※編集不可※選択項目!$U$5),(※編集不可※選択項目!$Q36*$L43+※編集不可※選択項目!$U$6)))</f>
        <v/>
      </c>
      <c r="V43" s="21" t="str">
        <f>IF($L43="","",IF($J43="単板",(※編集不可※選択項目!$Q$7*$L43+※編集不可※選択項目!$U$7),(※編集不可※選択項目!$Q$8*$L43+※編集不可※選択項目!$U$8)))</f>
        <v/>
      </c>
    </row>
    <row r="44" spans="1:22" s="11" customFormat="1" ht="25.2" customHeight="1" x14ac:dyDescent="0.2">
      <c r="A44" s="161">
        <f t="shared" si="4"/>
        <v>32</v>
      </c>
      <c r="B44" s="186" t="str">
        <f t="shared" si="5"/>
        <v/>
      </c>
      <c r="C44" s="163"/>
      <c r="D44" s="177" t="str">
        <f t="shared" si="2"/>
        <v/>
      </c>
      <c r="E44" s="177" t="str">
        <f t="shared" si="6"/>
        <v/>
      </c>
      <c r="F44" s="186" t="str">
        <f t="shared" si="7"/>
        <v/>
      </c>
      <c r="G44" s="163"/>
      <c r="H44" s="163"/>
      <c r="I44" s="164"/>
      <c r="J44" s="186" t="str">
        <f t="shared" si="8"/>
        <v/>
      </c>
      <c r="K44" s="164"/>
      <c r="L44" s="123"/>
      <c r="M44" s="187" t="str">
        <f>IF(COUNTIF(※編集不可※選択項目!$AG$3:$AG$11,I44&amp;K44)=1,VLOOKUP(I44&amp;K44,※編集不可※選択項目!$AG$3:$AH$11,2,FALSE),"")</f>
        <v/>
      </c>
      <c r="N44" s="182"/>
      <c r="O44" s="20"/>
      <c r="P44" s="165"/>
      <c r="Q44" s="20"/>
      <c r="R44" s="166"/>
      <c r="S44" s="97" t="str">
        <f t="shared" si="3"/>
        <v/>
      </c>
      <c r="T44" s="21" t="str">
        <f>IF($L44="","",IF($J44="単板",(※編集不可※選択項目!$Q$4*$L44+※編集不可※選択項目!$U$4),(※編集不可※選択項目!$Q$3*$L44+※編集不可※選択項目!$U$3)))</f>
        <v/>
      </c>
      <c r="U44" s="21" t="str">
        <f>IF($L44="","",IF($J44="単板",(※編集不可※選択項目!$Q$5*$L44+※編集不可※選択項目!$U$5),(※編集不可※選択項目!$Q37*$L44+※編集不可※選択項目!$U$6)))</f>
        <v/>
      </c>
      <c r="V44" s="21" t="str">
        <f>IF($L44="","",IF($J44="単板",(※編集不可※選択項目!$Q$7*$L44+※編集不可※選択項目!$U$7),(※編集不可※選択項目!$Q$8*$L44+※編集不可※選択項目!$U$8)))</f>
        <v/>
      </c>
    </row>
    <row r="45" spans="1:22" s="11" customFormat="1" ht="25.2" customHeight="1" x14ac:dyDescent="0.2">
      <c r="A45" s="161">
        <f t="shared" si="4"/>
        <v>33</v>
      </c>
      <c r="B45" s="186" t="str">
        <f t="shared" si="5"/>
        <v/>
      </c>
      <c r="C45" s="163"/>
      <c r="D45" s="177" t="str">
        <f t="shared" si="2"/>
        <v/>
      </c>
      <c r="E45" s="177" t="str">
        <f t="shared" si="6"/>
        <v/>
      </c>
      <c r="F45" s="186" t="str">
        <f t="shared" si="7"/>
        <v/>
      </c>
      <c r="G45" s="163"/>
      <c r="H45" s="163"/>
      <c r="I45" s="164"/>
      <c r="J45" s="186" t="str">
        <f t="shared" si="8"/>
        <v/>
      </c>
      <c r="K45" s="164"/>
      <c r="L45" s="123"/>
      <c r="M45" s="187" t="str">
        <f>IF(COUNTIF(※編集不可※選択項目!$AG$3:$AG$11,I45&amp;K45)=1,VLOOKUP(I45&amp;K45,※編集不可※選択項目!$AG$3:$AH$11,2,FALSE),"")</f>
        <v/>
      </c>
      <c r="N45" s="182"/>
      <c r="O45" s="20"/>
      <c r="P45" s="165"/>
      <c r="Q45" s="20"/>
      <c r="R45" s="166"/>
      <c r="S45" s="97" t="str">
        <f t="shared" si="3"/>
        <v/>
      </c>
      <c r="T45" s="21" t="str">
        <f>IF($L45="","",IF($J45="単板",(※編集不可※選択項目!$Q$4*$L45+※編集不可※選択項目!$U$4),(※編集不可※選択項目!$Q$3*$L45+※編集不可※選択項目!$U$3)))</f>
        <v/>
      </c>
      <c r="U45" s="21" t="str">
        <f>IF($L45="","",IF($J45="単板",(※編集不可※選択項目!$Q$5*$L45+※編集不可※選択項目!$U$5),(※編集不可※選択項目!$Q38*$L45+※編集不可※選択項目!$U$6)))</f>
        <v/>
      </c>
      <c r="V45" s="21" t="str">
        <f>IF($L45="","",IF($J45="単板",(※編集不可※選択項目!$Q$7*$L45+※編集不可※選択項目!$U$7),(※編集不可※選択項目!$Q$8*$L45+※編集不可※選択項目!$U$8)))</f>
        <v/>
      </c>
    </row>
    <row r="46" spans="1:22" s="11" customFormat="1" ht="25.2" customHeight="1" x14ac:dyDescent="0.2">
      <c r="A46" s="161">
        <f t="shared" si="4"/>
        <v>34</v>
      </c>
      <c r="B46" s="186" t="str">
        <f t="shared" si="5"/>
        <v/>
      </c>
      <c r="C46" s="163"/>
      <c r="D46" s="177" t="str">
        <f t="shared" si="2"/>
        <v/>
      </c>
      <c r="E46" s="177" t="str">
        <f t="shared" si="6"/>
        <v/>
      </c>
      <c r="F46" s="186" t="str">
        <f t="shared" si="7"/>
        <v/>
      </c>
      <c r="G46" s="163"/>
      <c r="H46" s="163"/>
      <c r="I46" s="164"/>
      <c r="J46" s="186" t="str">
        <f t="shared" si="8"/>
        <v/>
      </c>
      <c r="K46" s="164"/>
      <c r="L46" s="123"/>
      <c r="M46" s="187" t="str">
        <f>IF(COUNTIF(※編集不可※選択項目!$AG$3:$AG$11,I46&amp;K46)=1,VLOOKUP(I46&amp;K46,※編集不可※選択項目!$AG$3:$AH$11,2,FALSE),"")</f>
        <v/>
      </c>
      <c r="N46" s="182"/>
      <c r="O46" s="20"/>
      <c r="P46" s="165"/>
      <c r="Q46" s="20"/>
      <c r="R46" s="166"/>
      <c r="S46" s="97" t="str">
        <f t="shared" si="3"/>
        <v/>
      </c>
      <c r="T46" s="21" t="str">
        <f>IF($L46="","",IF($J46="単板",(※編集不可※選択項目!$Q$4*$L46+※編集不可※選択項目!$U$4),(※編集不可※選択項目!$Q$3*$L46+※編集不可※選択項目!$U$3)))</f>
        <v/>
      </c>
      <c r="U46" s="21" t="str">
        <f>IF($L46="","",IF($J46="単板",(※編集不可※選択項目!$Q$5*$L46+※編集不可※選択項目!$U$5),(※編集不可※選択項目!$Q39*$L46+※編集不可※選択項目!$U$6)))</f>
        <v/>
      </c>
      <c r="V46" s="21" t="str">
        <f>IF($L46="","",IF($J46="単板",(※編集不可※選択項目!$Q$7*$L46+※編集不可※選択項目!$U$7),(※編集不可※選択項目!$Q$8*$L46+※編集不可※選択項目!$U$8)))</f>
        <v/>
      </c>
    </row>
    <row r="47" spans="1:22" s="11" customFormat="1" ht="25.2" customHeight="1" x14ac:dyDescent="0.2">
      <c r="A47" s="161">
        <f t="shared" si="4"/>
        <v>35</v>
      </c>
      <c r="B47" s="186" t="str">
        <f t="shared" si="5"/>
        <v/>
      </c>
      <c r="C47" s="163"/>
      <c r="D47" s="177" t="str">
        <f t="shared" si="2"/>
        <v/>
      </c>
      <c r="E47" s="177" t="str">
        <f t="shared" si="6"/>
        <v/>
      </c>
      <c r="F47" s="186" t="str">
        <f t="shared" si="7"/>
        <v/>
      </c>
      <c r="G47" s="163"/>
      <c r="H47" s="163"/>
      <c r="I47" s="164"/>
      <c r="J47" s="186" t="str">
        <f t="shared" si="8"/>
        <v/>
      </c>
      <c r="K47" s="164"/>
      <c r="L47" s="123"/>
      <c r="M47" s="187" t="str">
        <f>IF(COUNTIF(※編集不可※選択項目!$AG$3:$AG$11,I47&amp;K47)=1,VLOOKUP(I47&amp;K47,※編集不可※選択項目!$AG$3:$AH$11,2,FALSE),"")</f>
        <v/>
      </c>
      <c r="N47" s="182"/>
      <c r="O47" s="20"/>
      <c r="P47" s="165"/>
      <c r="Q47" s="20"/>
      <c r="R47" s="166"/>
      <c r="S47" s="97" t="str">
        <f t="shared" si="3"/>
        <v/>
      </c>
      <c r="T47" s="21" t="str">
        <f>IF($L47="","",IF($J47="単板",(※編集不可※選択項目!$Q$4*$L47+※編集不可※選択項目!$U$4),(※編集不可※選択項目!$Q$3*$L47+※編集不可※選択項目!$U$3)))</f>
        <v/>
      </c>
      <c r="U47" s="21" t="str">
        <f>IF($L47="","",IF($J47="単板",(※編集不可※選択項目!$Q$5*$L47+※編集不可※選択項目!$U$5),(※編集不可※選択項目!$Q40*$L47+※編集不可※選択項目!$U$6)))</f>
        <v/>
      </c>
      <c r="V47" s="21" t="str">
        <f>IF($L47="","",IF($J47="単板",(※編集不可※選択項目!$Q$7*$L47+※編集不可※選択項目!$U$7),(※編集不可※選択項目!$Q$8*$L47+※編集不可※選択項目!$U$8)))</f>
        <v/>
      </c>
    </row>
    <row r="48" spans="1:22" s="11" customFormat="1" ht="25.2" customHeight="1" x14ac:dyDescent="0.2">
      <c r="A48" s="161">
        <f t="shared" si="4"/>
        <v>36</v>
      </c>
      <c r="B48" s="186" t="str">
        <f t="shared" si="5"/>
        <v/>
      </c>
      <c r="C48" s="163"/>
      <c r="D48" s="177" t="str">
        <f t="shared" si="2"/>
        <v/>
      </c>
      <c r="E48" s="177" t="str">
        <f t="shared" si="6"/>
        <v/>
      </c>
      <c r="F48" s="186" t="str">
        <f t="shared" si="7"/>
        <v/>
      </c>
      <c r="G48" s="163"/>
      <c r="H48" s="163"/>
      <c r="I48" s="164"/>
      <c r="J48" s="186" t="str">
        <f t="shared" si="8"/>
        <v/>
      </c>
      <c r="K48" s="164"/>
      <c r="L48" s="123"/>
      <c r="M48" s="187" t="str">
        <f>IF(COUNTIF(※編集不可※選択項目!$AG$3:$AG$11,I48&amp;K48)=1,VLOOKUP(I48&amp;K48,※編集不可※選択項目!$AG$3:$AH$11,2,FALSE),"")</f>
        <v/>
      </c>
      <c r="N48" s="182"/>
      <c r="O48" s="20"/>
      <c r="P48" s="165"/>
      <c r="Q48" s="20"/>
      <c r="R48" s="166"/>
      <c r="S48" s="97" t="str">
        <f t="shared" si="3"/>
        <v/>
      </c>
      <c r="T48" s="21" t="str">
        <f>IF($L48="","",IF($J48="単板",(※編集不可※選択項目!$Q$4*$L48+※編集不可※選択項目!$U$4),(※編集不可※選択項目!$Q$3*$L48+※編集不可※選択項目!$U$3)))</f>
        <v/>
      </c>
      <c r="U48" s="21" t="str">
        <f>IF($L48="","",IF($J48="単板",(※編集不可※選択項目!$Q$5*$L48+※編集不可※選択項目!$U$5),(※編集不可※選択項目!$Q41*$L48+※編集不可※選択項目!$U$6)))</f>
        <v/>
      </c>
      <c r="V48" s="21" t="str">
        <f>IF($L48="","",IF($J48="単板",(※編集不可※選択項目!$Q$7*$L48+※編集不可※選択項目!$U$7),(※編集不可※選択項目!$Q$8*$L48+※編集不可※選択項目!$U$8)))</f>
        <v/>
      </c>
    </row>
    <row r="49" spans="1:22" s="11" customFormat="1" ht="25.2" customHeight="1" x14ac:dyDescent="0.2">
      <c r="A49" s="161">
        <f t="shared" si="4"/>
        <v>37</v>
      </c>
      <c r="B49" s="186" t="str">
        <f t="shared" si="5"/>
        <v/>
      </c>
      <c r="C49" s="163"/>
      <c r="D49" s="177" t="str">
        <f t="shared" si="2"/>
        <v/>
      </c>
      <c r="E49" s="177" t="str">
        <f t="shared" si="6"/>
        <v/>
      </c>
      <c r="F49" s="186" t="str">
        <f t="shared" si="7"/>
        <v/>
      </c>
      <c r="G49" s="163"/>
      <c r="H49" s="163"/>
      <c r="I49" s="164"/>
      <c r="J49" s="186" t="str">
        <f t="shared" si="8"/>
        <v/>
      </c>
      <c r="K49" s="164"/>
      <c r="L49" s="123"/>
      <c r="M49" s="187" t="str">
        <f>IF(COUNTIF(※編集不可※選択項目!$AG$3:$AG$11,I49&amp;K49)=1,VLOOKUP(I49&amp;K49,※編集不可※選択項目!$AG$3:$AH$11,2,FALSE),"")</f>
        <v/>
      </c>
      <c r="N49" s="182"/>
      <c r="O49" s="20"/>
      <c r="P49" s="165"/>
      <c r="Q49" s="20"/>
      <c r="R49" s="166"/>
      <c r="S49" s="97" t="str">
        <f t="shared" si="3"/>
        <v/>
      </c>
      <c r="T49" s="21" t="str">
        <f>IF($L49="","",IF($J49="単板",(※編集不可※選択項目!$Q$4*$L49+※編集不可※選択項目!$U$4),(※編集不可※選択項目!$Q$3*$L49+※編集不可※選択項目!$U$3)))</f>
        <v/>
      </c>
      <c r="U49" s="21" t="str">
        <f>IF($L49="","",IF($J49="単板",(※編集不可※選択項目!$Q$5*$L49+※編集不可※選択項目!$U$5),(※編集不可※選択項目!$Q42*$L49+※編集不可※選択項目!$U$6)))</f>
        <v/>
      </c>
      <c r="V49" s="21" t="str">
        <f>IF($L49="","",IF($J49="単板",(※編集不可※選択項目!$Q$7*$L49+※編集不可※選択項目!$U$7),(※編集不可※選択項目!$Q$8*$L49+※編集不可※選択項目!$U$8)))</f>
        <v/>
      </c>
    </row>
    <row r="50" spans="1:22" s="11" customFormat="1" ht="25.2" customHeight="1" x14ac:dyDescent="0.2">
      <c r="A50" s="161">
        <f t="shared" si="4"/>
        <v>38</v>
      </c>
      <c r="B50" s="186" t="str">
        <f t="shared" si="5"/>
        <v/>
      </c>
      <c r="C50" s="163"/>
      <c r="D50" s="177" t="str">
        <f t="shared" si="2"/>
        <v/>
      </c>
      <c r="E50" s="177" t="str">
        <f t="shared" si="6"/>
        <v/>
      </c>
      <c r="F50" s="186" t="str">
        <f t="shared" si="7"/>
        <v/>
      </c>
      <c r="G50" s="163"/>
      <c r="H50" s="163"/>
      <c r="I50" s="164"/>
      <c r="J50" s="186" t="str">
        <f t="shared" si="8"/>
        <v/>
      </c>
      <c r="K50" s="164"/>
      <c r="L50" s="123"/>
      <c r="M50" s="187" t="str">
        <f>IF(COUNTIF(※編集不可※選択項目!$AG$3:$AG$11,I50&amp;K50)=1,VLOOKUP(I50&amp;K50,※編集不可※選択項目!$AG$3:$AH$11,2,FALSE),"")</f>
        <v/>
      </c>
      <c r="N50" s="182"/>
      <c r="O50" s="20"/>
      <c r="P50" s="165"/>
      <c r="Q50" s="20"/>
      <c r="R50" s="166"/>
      <c r="S50" s="97" t="str">
        <f t="shared" si="3"/>
        <v/>
      </c>
      <c r="T50" s="21" t="str">
        <f>IF($L50="","",IF($J50="単板",(※編集不可※選択項目!$Q$4*$L50+※編集不可※選択項目!$U$4),(※編集不可※選択項目!$Q$3*$L50+※編集不可※選択項目!$U$3)))</f>
        <v/>
      </c>
      <c r="U50" s="21" t="str">
        <f>IF($L50="","",IF($J50="単板",(※編集不可※選択項目!$Q$5*$L50+※編集不可※選択項目!$U$5),(※編集不可※選択項目!$Q43*$L50+※編集不可※選択項目!$U$6)))</f>
        <v/>
      </c>
      <c r="V50" s="21" t="str">
        <f>IF($L50="","",IF($J50="単板",(※編集不可※選択項目!$Q$7*$L50+※編集不可※選択項目!$U$7),(※編集不可※選択項目!$Q$8*$L50+※編集不可※選択項目!$U$8)))</f>
        <v/>
      </c>
    </row>
    <row r="51" spans="1:22" s="11" customFormat="1" ht="25.2" customHeight="1" x14ac:dyDescent="0.2">
      <c r="A51" s="161">
        <f t="shared" si="4"/>
        <v>39</v>
      </c>
      <c r="B51" s="186" t="str">
        <f t="shared" si="5"/>
        <v/>
      </c>
      <c r="C51" s="163"/>
      <c r="D51" s="177" t="str">
        <f t="shared" si="2"/>
        <v/>
      </c>
      <c r="E51" s="177" t="str">
        <f t="shared" si="6"/>
        <v/>
      </c>
      <c r="F51" s="186" t="str">
        <f t="shared" si="7"/>
        <v/>
      </c>
      <c r="G51" s="163"/>
      <c r="H51" s="163"/>
      <c r="I51" s="164"/>
      <c r="J51" s="186" t="str">
        <f t="shared" si="8"/>
        <v/>
      </c>
      <c r="K51" s="164"/>
      <c r="L51" s="123"/>
      <c r="M51" s="187" t="str">
        <f>IF(COUNTIF(※編集不可※選択項目!$AG$3:$AG$11,I51&amp;K51)=1,VLOOKUP(I51&amp;K51,※編集不可※選択項目!$AG$3:$AH$11,2,FALSE),"")</f>
        <v/>
      </c>
      <c r="N51" s="182"/>
      <c r="O51" s="20"/>
      <c r="P51" s="165"/>
      <c r="Q51" s="20"/>
      <c r="R51" s="166"/>
      <c r="S51" s="97" t="str">
        <f t="shared" si="3"/>
        <v/>
      </c>
      <c r="T51" s="21" t="str">
        <f>IF($L51="","",IF($J51="単板",(※編集不可※選択項目!$Q$4*$L51+※編集不可※選択項目!$U$4),(※編集不可※選択項目!$Q$3*$L51+※編集不可※選択項目!$U$3)))</f>
        <v/>
      </c>
      <c r="U51" s="21" t="str">
        <f>IF($L51="","",IF($J51="単板",(※編集不可※選択項目!$Q$5*$L51+※編集不可※選択項目!$U$5),(※編集不可※選択項目!$Q44*$L51+※編集不可※選択項目!$U$6)))</f>
        <v/>
      </c>
      <c r="V51" s="21" t="str">
        <f>IF($L51="","",IF($J51="単板",(※編集不可※選択項目!$Q$7*$L51+※編集不可※選択項目!$U$7),(※編集不可※選択項目!$Q$8*$L51+※編集不可※選択項目!$U$8)))</f>
        <v/>
      </c>
    </row>
    <row r="52" spans="1:22" s="11" customFormat="1" ht="25.2" customHeight="1" x14ac:dyDescent="0.2">
      <c r="A52" s="161">
        <f t="shared" si="4"/>
        <v>40</v>
      </c>
      <c r="B52" s="186" t="str">
        <f t="shared" si="5"/>
        <v/>
      </c>
      <c r="C52" s="163"/>
      <c r="D52" s="177" t="str">
        <f t="shared" si="2"/>
        <v/>
      </c>
      <c r="E52" s="177" t="str">
        <f t="shared" si="6"/>
        <v/>
      </c>
      <c r="F52" s="186" t="str">
        <f t="shared" si="7"/>
        <v/>
      </c>
      <c r="G52" s="163"/>
      <c r="H52" s="163"/>
      <c r="I52" s="164"/>
      <c r="J52" s="186" t="str">
        <f t="shared" si="8"/>
        <v/>
      </c>
      <c r="K52" s="164"/>
      <c r="L52" s="123"/>
      <c r="M52" s="187" t="str">
        <f>IF(COUNTIF(※編集不可※選択項目!$AG$3:$AG$11,I52&amp;K52)=1,VLOOKUP(I52&amp;K52,※編集不可※選択項目!$AG$3:$AH$11,2,FALSE),"")</f>
        <v/>
      </c>
      <c r="N52" s="182"/>
      <c r="O52" s="20"/>
      <c r="P52" s="165"/>
      <c r="Q52" s="20"/>
      <c r="R52" s="166"/>
      <c r="S52" s="97" t="str">
        <f t="shared" si="3"/>
        <v/>
      </c>
      <c r="T52" s="21" t="str">
        <f>IF($L52="","",IF($J52="単板",(※編集不可※選択項目!$Q$4*$L52+※編集不可※選択項目!$U$4),(※編集不可※選択項目!$Q$3*$L52+※編集不可※選択項目!$U$3)))</f>
        <v/>
      </c>
      <c r="U52" s="21" t="str">
        <f>IF($L52="","",IF($J52="単板",(※編集不可※選択項目!$Q$5*$L52+※編集不可※選択項目!$U$5),(※編集不可※選択項目!$Q45*$L52+※編集不可※選択項目!$U$6)))</f>
        <v/>
      </c>
      <c r="V52" s="21" t="str">
        <f>IF($L52="","",IF($J52="単板",(※編集不可※選択項目!$Q$7*$L52+※編集不可※選択項目!$U$7),(※編集不可※選択項目!$Q$8*$L52+※編集不可※選択項目!$U$8)))</f>
        <v/>
      </c>
    </row>
    <row r="53" spans="1:22" s="11" customFormat="1" ht="25.2" customHeight="1" x14ac:dyDescent="0.2">
      <c r="A53" s="161">
        <f t="shared" si="4"/>
        <v>41</v>
      </c>
      <c r="B53" s="186" t="str">
        <f t="shared" si="5"/>
        <v/>
      </c>
      <c r="C53" s="163"/>
      <c r="D53" s="177" t="str">
        <f t="shared" si="2"/>
        <v/>
      </c>
      <c r="E53" s="177" t="str">
        <f t="shared" si="6"/>
        <v/>
      </c>
      <c r="F53" s="186" t="str">
        <f t="shared" si="7"/>
        <v/>
      </c>
      <c r="G53" s="163"/>
      <c r="H53" s="163"/>
      <c r="I53" s="164"/>
      <c r="J53" s="186" t="str">
        <f t="shared" si="8"/>
        <v/>
      </c>
      <c r="K53" s="164"/>
      <c r="L53" s="123"/>
      <c r="M53" s="187" t="str">
        <f>IF(COUNTIF(※編集不可※選択項目!$AG$3:$AG$11,I53&amp;K53)=1,VLOOKUP(I53&amp;K53,※編集不可※選択項目!$AG$3:$AH$11,2,FALSE),"")</f>
        <v/>
      </c>
      <c r="N53" s="182"/>
      <c r="O53" s="20"/>
      <c r="P53" s="165"/>
      <c r="Q53" s="20"/>
      <c r="R53" s="166"/>
      <c r="S53" s="97" t="str">
        <f t="shared" si="3"/>
        <v/>
      </c>
      <c r="T53" s="21" t="str">
        <f>IF($L53="","",IF($J53="単板",(※編集不可※選択項目!$Q$4*$L53+※編集不可※選択項目!$U$4),(※編集不可※選択項目!$Q$3*$L53+※編集不可※選択項目!$U$3)))</f>
        <v/>
      </c>
      <c r="U53" s="21" t="str">
        <f>IF($L53="","",IF($J53="単板",(※編集不可※選択項目!$Q$5*$L53+※編集不可※選択項目!$U$5),(※編集不可※選択項目!$Q46*$L53+※編集不可※選択項目!$U$6)))</f>
        <v/>
      </c>
      <c r="V53" s="21" t="str">
        <f>IF($L53="","",IF($J53="単板",(※編集不可※選択項目!$Q$7*$L53+※編集不可※選択項目!$U$7),(※編集不可※選択項目!$Q$8*$L53+※編集不可※選択項目!$U$8)))</f>
        <v/>
      </c>
    </row>
    <row r="54" spans="1:22" s="11" customFormat="1" ht="25.2" customHeight="1" x14ac:dyDescent="0.2">
      <c r="A54" s="161">
        <f t="shared" si="4"/>
        <v>42</v>
      </c>
      <c r="B54" s="186" t="str">
        <f t="shared" si="5"/>
        <v/>
      </c>
      <c r="C54" s="163"/>
      <c r="D54" s="177" t="str">
        <f t="shared" si="2"/>
        <v/>
      </c>
      <c r="E54" s="177" t="str">
        <f t="shared" si="6"/>
        <v/>
      </c>
      <c r="F54" s="186" t="str">
        <f t="shared" si="7"/>
        <v/>
      </c>
      <c r="G54" s="163"/>
      <c r="H54" s="163"/>
      <c r="I54" s="164"/>
      <c r="J54" s="186" t="str">
        <f t="shared" si="8"/>
        <v/>
      </c>
      <c r="K54" s="164"/>
      <c r="L54" s="123"/>
      <c r="M54" s="187" t="str">
        <f>IF(COUNTIF(※編集不可※選択項目!$AG$3:$AG$11,I54&amp;K54)=1,VLOOKUP(I54&amp;K54,※編集不可※選択項目!$AG$3:$AH$11,2,FALSE),"")</f>
        <v/>
      </c>
      <c r="N54" s="182"/>
      <c r="O54" s="20"/>
      <c r="P54" s="165"/>
      <c r="Q54" s="20"/>
      <c r="R54" s="166"/>
      <c r="S54" s="97" t="str">
        <f t="shared" si="3"/>
        <v/>
      </c>
      <c r="T54" s="21" t="str">
        <f>IF($L54="","",IF($J54="単板",(※編集不可※選択項目!$Q$4*$L54+※編集不可※選択項目!$U$4),(※編集不可※選択項目!$Q$3*$L54+※編集不可※選択項目!$U$3)))</f>
        <v/>
      </c>
      <c r="U54" s="21" t="str">
        <f>IF($L54="","",IF($J54="単板",(※編集不可※選択項目!$Q$5*$L54+※編集不可※選択項目!$U$5),(※編集不可※選択項目!$Q47*$L54+※編集不可※選択項目!$U$6)))</f>
        <v/>
      </c>
      <c r="V54" s="21" t="str">
        <f>IF($L54="","",IF($J54="単板",(※編集不可※選択項目!$Q$7*$L54+※編集不可※選択項目!$U$7),(※編集不可※選択項目!$Q$8*$L54+※編集不可※選択項目!$U$8)))</f>
        <v/>
      </c>
    </row>
    <row r="55" spans="1:22" s="11" customFormat="1" ht="25.2" customHeight="1" x14ac:dyDescent="0.2">
      <c r="A55" s="161">
        <f t="shared" si="4"/>
        <v>43</v>
      </c>
      <c r="B55" s="186" t="str">
        <f t="shared" si="5"/>
        <v/>
      </c>
      <c r="C55" s="163"/>
      <c r="D55" s="177" t="str">
        <f t="shared" si="2"/>
        <v/>
      </c>
      <c r="E55" s="177" t="str">
        <f t="shared" si="6"/>
        <v/>
      </c>
      <c r="F55" s="186" t="str">
        <f t="shared" si="7"/>
        <v/>
      </c>
      <c r="G55" s="163"/>
      <c r="H55" s="163"/>
      <c r="I55" s="164"/>
      <c r="J55" s="186" t="str">
        <f t="shared" si="8"/>
        <v/>
      </c>
      <c r="K55" s="164"/>
      <c r="L55" s="123"/>
      <c r="M55" s="187" t="str">
        <f>IF(COUNTIF(※編集不可※選択項目!$AG$3:$AG$11,I55&amp;K55)=1,VLOOKUP(I55&amp;K55,※編集不可※選択項目!$AG$3:$AH$11,2,FALSE),"")</f>
        <v/>
      </c>
      <c r="N55" s="182"/>
      <c r="O55" s="20"/>
      <c r="P55" s="165"/>
      <c r="Q55" s="20"/>
      <c r="R55" s="166"/>
      <c r="S55" s="97" t="str">
        <f t="shared" si="3"/>
        <v/>
      </c>
      <c r="T55" s="21" t="str">
        <f>IF($L55="","",IF($J55="単板",(※編集不可※選択項目!$Q$4*$L55+※編集不可※選択項目!$U$4),(※編集不可※選択項目!$Q$3*$L55+※編集不可※選択項目!$U$3)))</f>
        <v/>
      </c>
      <c r="U55" s="21" t="str">
        <f>IF($L55="","",IF($J55="単板",(※編集不可※選択項目!$Q$5*$L55+※編集不可※選択項目!$U$5),(※編集不可※選択項目!$Q48*$L55+※編集不可※選択項目!$U$6)))</f>
        <v/>
      </c>
      <c r="V55" s="21" t="str">
        <f>IF($L55="","",IF($J55="単板",(※編集不可※選択項目!$Q$7*$L55+※編集不可※選択項目!$U$7),(※編集不可※選択項目!$Q$8*$L55+※編集不可※選択項目!$U$8)))</f>
        <v/>
      </c>
    </row>
    <row r="56" spans="1:22" s="11" customFormat="1" ht="25.2" customHeight="1" x14ac:dyDescent="0.2">
      <c r="A56" s="161">
        <f t="shared" si="4"/>
        <v>44</v>
      </c>
      <c r="B56" s="186" t="str">
        <f t="shared" si="5"/>
        <v/>
      </c>
      <c r="C56" s="163"/>
      <c r="D56" s="177" t="str">
        <f t="shared" si="2"/>
        <v/>
      </c>
      <c r="E56" s="177" t="str">
        <f t="shared" si="6"/>
        <v/>
      </c>
      <c r="F56" s="186" t="str">
        <f t="shared" si="7"/>
        <v/>
      </c>
      <c r="G56" s="163"/>
      <c r="H56" s="163"/>
      <c r="I56" s="164"/>
      <c r="J56" s="186" t="str">
        <f t="shared" si="8"/>
        <v/>
      </c>
      <c r="K56" s="164"/>
      <c r="L56" s="123"/>
      <c r="M56" s="187" t="str">
        <f>IF(COUNTIF(※編集不可※選択項目!$AG$3:$AG$11,I56&amp;K56)=1,VLOOKUP(I56&amp;K56,※編集不可※選択項目!$AG$3:$AH$11,2,FALSE),"")</f>
        <v/>
      </c>
      <c r="N56" s="182"/>
      <c r="O56" s="20"/>
      <c r="P56" s="165"/>
      <c r="Q56" s="20"/>
      <c r="R56" s="166"/>
      <c r="S56" s="97" t="str">
        <f t="shared" si="3"/>
        <v/>
      </c>
      <c r="T56" s="21" t="str">
        <f>IF($L56="","",IF($J56="単板",(※編集不可※選択項目!$Q$4*$L56+※編集不可※選択項目!$U$4),(※編集不可※選択項目!$Q$3*$L56+※編集不可※選択項目!$U$3)))</f>
        <v/>
      </c>
      <c r="U56" s="21" t="str">
        <f>IF($L56="","",IF($J56="単板",(※編集不可※選択項目!$Q$5*$L56+※編集不可※選択項目!$U$5),(※編集不可※選択項目!$Q49*$L56+※編集不可※選択項目!$U$6)))</f>
        <v/>
      </c>
      <c r="V56" s="21" t="str">
        <f>IF($L56="","",IF($J56="単板",(※編集不可※選択項目!$Q$7*$L56+※編集不可※選択項目!$U$7),(※編集不可※選択項目!$Q$8*$L56+※編集不可※選択項目!$U$8)))</f>
        <v/>
      </c>
    </row>
    <row r="57" spans="1:22" s="11" customFormat="1" ht="25.2" customHeight="1" x14ac:dyDescent="0.2">
      <c r="A57" s="161">
        <f t="shared" si="4"/>
        <v>45</v>
      </c>
      <c r="B57" s="186" t="str">
        <f t="shared" si="5"/>
        <v/>
      </c>
      <c r="C57" s="163"/>
      <c r="D57" s="177" t="str">
        <f t="shared" si="2"/>
        <v/>
      </c>
      <c r="E57" s="177" t="str">
        <f t="shared" si="6"/>
        <v/>
      </c>
      <c r="F57" s="186" t="str">
        <f t="shared" si="7"/>
        <v/>
      </c>
      <c r="G57" s="163"/>
      <c r="H57" s="163"/>
      <c r="I57" s="164"/>
      <c r="J57" s="186" t="str">
        <f t="shared" si="8"/>
        <v/>
      </c>
      <c r="K57" s="164"/>
      <c r="L57" s="123"/>
      <c r="M57" s="187" t="str">
        <f>IF(COUNTIF(※編集不可※選択項目!$AG$3:$AG$11,I57&amp;K57)=1,VLOOKUP(I57&amp;K57,※編集不可※選択項目!$AG$3:$AH$11,2,FALSE),"")</f>
        <v/>
      </c>
      <c r="N57" s="182"/>
      <c r="O57" s="20"/>
      <c r="P57" s="165"/>
      <c r="Q57" s="20"/>
      <c r="R57" s="166"/>
      <c r="S57" s="97" t="str">
        <f t="shared" si="3"/>
        <v/>
      </c>
      <c r="T57" s="21" t="str">
        <f>IF($L57="","",IF($J57="単板",(※編集不可※選択項目!$Q$4*$L57+※編集不可※選択項目!$U$4),(※編集不可※選択項目!$Q$3*$L57+※編集不可※選択項目!$U$3)))</f>
        <v/>
      </c>
      <c r="U57" s="21" t="str">
        <f>IF($L57="","",IF($J57="単板",(※編集不可※選択項目!$Q$5*$L57+※編集不可※選択項目!$U$5),(※編集不可※選択項目!$Q50*$L57+※編集不可※選択項目!$U$6)))</f>
        <v/>
      </c>
      <c r="V57" s="21" t="str">
        <f>IF($L57="","",IF($J57="単板",(※編集不可※選択項目!$Q$7*$L57+※編集不可※選択項目!$U$7),(※編集不可※選択項目!$Q$8*$L57+※編集不可※選択項目!$U$8)))</f>
        <v/>
      </c>
    </row>
    <row r="58" spans="1:22" s="11" customFormat="1" ht="25.2" customHeight="1" x14ac:dyDescent="0.2">
      <c r="A58" s="161">
        <f t="shared" si="4"/>
        <v>46</v>
      </c>
      <c r="B58" s="186" t="str">
        <f t="shared" si="5"/>
        <v/>
      </c>
      <c r="C58" s="163"/>
      <c r="D58" s="177" t="str">
        <f t="shared" si="2"/>
        <v/>
      </c>
      <c r="E58" s="177" t="str">
        <f t="shared" si="6"/>
        <v/>
      </c>
      <c r="F58" s="186" t="str">
        <f t="shared" si="7"/>
        <v/>
      </c>
      <c r="G58" s="163"/>
      <c r="H58" s="163"/>
      <c r="I58" s="164"/>
      <c r="J58" s="186" t="str">
        <f t="shared" si="8"/>
        <v/>
      </c>
      <c r="K58" s="164"/>
      <c r="L58" s="123"/>
      <c r="M58" s="187" t="str">
        <f>IF(COUNTIF(※編集不可※選択項目!$AG$3:$AG$11,I58&amp;K58)=1,VLOOKUP(I58&amp;K58,※編集不可※選択項目!$AG$3:$AH$11,2,FALSE),"")</f>
        <v/>
      </c>
      <c r="N58" s="182"/>
      <c r="O58" s="20"/>
      <c r="P58" s="165"/>
      <c r="Q58" s="20"/>
      <c r="R58" s="166"/>
      <c r="S58" s="97" t="str">
        <f t="shared" si="3"/>
        <v/>
      </c>
      <c r="T58" s="21" t="str">
        <f>IF($L58="","",IF($J58="単板",(※編集不可※選択項目!$Q$4*$L58+※編集不可※選択項目!$U$4),(※編集不可※選択項目!$Q$3*$L58+※編集不可※選択項目!$U$3)))</f>
        <v/>
      </c>
      <c r="U58" s="21" t="str">
        <f>IF($L58="","",IF($J58="単板",(※編集不可※選択項目!$Q$5*$L58+※編集不可※選択項目!$U$5),(※編集不可※選択項目!$Q51*$L58+※編集不可※選択項目!$U$6)))</f>
        <v/>
      </c>
      <c r="V58" s="21" t="str">
        <f>IF($L58="","",IF($J58="単板",(※編集不可※選択項目!$Q$7*$L58+※編集不可※選択項目!$U$7),(※編集不可※選択項目!$Q$8*$L58+※編集不可※選択項目!$U$8)))</f>
        <v/>
      </c>
    </row>
    <row r="59" spans="1:22" s="11" customFormat="1" ht="25.2" customHeight="1" x14ac:dyDescent="0.2">
      <c r="A59" s="161">
        <f t="shared" si="4"/>
        <v>47</v>
      </c>
      <c r="B59" s="186" t="str">
        <f>IF($C59="","","断熱窓")</f>
        <v/>
      </c>
      <c r="C59" s="163"/>
      <c r="D59" s="177" t="str">
        <f>IF($C$2="","",IF($C59="","",$C$2))</f>
        <v/>
      </c>
      <c r="E59" s="177" t="str">
        <f>IF($F$2="","",IF($C59="","",$F$2))</f>
        <v/>
      </c>
      <c r="F59" s="186" t="str">
        <f>IF(G59="","",IF(K59="",G59,_xlfn.CONCAT(G59,"[",K59,"]")))</f>
        <v/>
      </c>
      <c r="G59" s="163"/>
      <c r="H59" s="163"/>
      <c r="I59" s="164"/>
      <c r="J59" s="186" t="str">
        <f>IF(I59="","",IF(I59="単板","単板ガラス","複層ガラス"))</f>
        <v/>
      </c>
      <c r="K59" s="164"/>
      <c r="L59" s="123"/>
      <c r="M59" s="187" t="str">
        <f>IF(COUNTIF(※編集不可※選択項目!$AG$3:$AG$11,I59&amp;K59)=1,VLOOKUP(I59&amp;K59,※編集不可※選択項目!$AG$3:$AH$11,2,FALSE),"")</f>
        <v/>
      </c>
      <c r="N59" s="182"/>
      <c r="O59" s="20"/>
      <c r="P59" s="165"/>
      <c r="Q59" s="20"/>
      <c r="R59" s="166"/>
      <c r="S59" s="97" t="str">
        <f t="shared" si="3"/>
        <v/>
      </c>
      <c r="T59" s="21" t="str">
        <f>IF($L59="","",IF($J59="単板",(※編集不可※選択項目!$Q$4*$L59+※編集不可※選択項目!$U$4),(※編集不可※選択項目!$Q$3*$L59+※編集不可※選択項目!$U$3)))</f>
        <v/>
      </c>
      <c r="U59" s="21" t="str">
        <f>IF($L59="","",IF($J59="単板",(※編集不可※選択項目!$Q$5*$L59+※編集不可※選択項目!$U$5),(※編集不可※選択項目!$Q52*$L59+※編集不可※選択項目!$U$6)))</f>
        <v/>
      </c>
      <c r="V59" s="21" t="str">
        <f>IF($L59="","",IF($J59="単板",(※編集不可※選択項目!$Q$7*$L59+※編集不可※選択項目!$U$7),(※編集不可※選択項目!$Q$8*$L59+※編集不可※選択項目!$U$8)))</f>
        <v/>
      </c>
    </row>
    <row r="60" spans="1:22" s="11" customFormat="1" ht="25.2" customHeight="1" x14ac:dyDescent="0.2">
      <c r="A60" s="161">
        <f t="shared" si="4"/>
        <v>48</v>
      </c>
      <c r="B60" s="186" t="str">
        <f t="shared" si="5"/>
        <v/>
      </c>
      <c r="C60" s="163"/>
      <c r="D60" s="177" t="str">
        <f t="shared" si="2"/>
        <v/>
      </c>
      <c r="E60" s="177" t="str">
        <f t="shared" si="6"/>
        <v/>
      </c>
      <c r="F60" s="186" t="str">
        <f t="shared" si="7"/>
        <v/>
      </c>
      <c r="G60" s="163"/>
      <c r="H60" s="163"/>
      <c r="I60" s="164"/>
      <c r="J60" s="186" t="str">
        <f t="shared" si="8"/>
        <v/>
      </c>
      <c r="K60" s="164"/>
      <c r="L60" s="123"/>
      <c r="M60" s="187" t="str">
        <f>IF(COUNTIF(※編集不可※選択項目!$AG$3:$AG$11,I60&amp;K60)=1,VLOOKUP(I60&amp;K60,※編集不可※選択項目!$AG$3:$AH$11,2,FALSE),"")</f>
        <v/>
      </c>
      <c r="N60" s="182"/>
      <c r="O60" s="20"/>
      <c r="P60" s="165"/>
      <c r="Q60" s="20"/>
      <c r="R60" s="166"/>
      <c r="S60" s="97" t="str">
        <f t="shared" si="3"/>
        <v/>
      </c>
      <c r="T60" s="21" t="str">
        <f>IF($L60="","",IF($J60="単板",(※編集不可※選択項目!$Q$4*$L60+※編集不可※選択項目!$U$4),(※編集不可※選択項目!$Q$3*$L60+※編集不可※選択項目!$U$3)))</f>
        <v/>
      </c>
      <c r="U60" s="21" t="str">
        <f>IF($L60="","",IF($J60="単板",(※編集不可※選択項目!$Q$5*$L60+※編集不可※選択項目!$U$5),(※編集不可※選択項目!$Q53*$L60+※編集不可※選択項目!$U$6)))</f>
        <v/>
      </c>
      <c r="V60" s="21" t="str">
        <f>IF($L60="","",IF($J60="単板",(※編集不可※選択項目!$Q$7*$L60+※編集不可※選択項目!$U$7),(※編集不可※選択項目!$Q$8*$L60+※編集不可※選択項目!$U$8)))</f>
        <v/>
      </c>
    </row>
    <row r="61" spans="1:22" s="11" customFormat="1" ht="25.2" customHeight="1" x14ac:dyDescent="0.2">
      <c r="A61" s="161">
        <f t="shared" si="4"/>
        <v>49</v>
      </c>
      <c r="B61" s="186" t="str">
        <f t="shared" si="5"/>
        <v/>
      </c>
      <c r="C61" s="163"/>
      <c r="D61" s="177" t="str">
        <f t="shared" si="2"/>
        <v/>
      </c>
      <c r="E61" s="177" t="str">
        <f t="shared" si="6"/>
        <v/>
      </c>
      <c r="F61" s="186" t="str">
        <f t="shared" si="7"/>
        <v/>
      </c>
      <c r="G61" s="163"/>
      <c r="H61" s="163"/>
      <c r="I61" s="164"/>
      <c r="J61" s="186" t="str">
        <f t="shared" si="8"/>
        <v/>
      </c>
      <c r="K61" s="164"/>
      <c r="L61" s="123"/>
      <c r="M61" s="187" t="str">
        <f>IF(COUNTIF(※編集不可※選択項目!$AG$3:$AG$11,I61&amp;K61)=1,VLOOKUP(I61&amp;K61,※編集不可※選択項目!$AG$3:$AH$11,2,FALSE),"")</f>
        <v/>
      </c>
      <c r="N61" s="182"/>
      <c r="O61" s="20"/>
      <c r="P61" s="165"/>
      <c r="Q61" s="20"/>
      <c r="R61" s="166"/>
      <c r="S61" s="97" t="str">
        <f t="shared" si="3"/>
        <v/>
      </c>
      <c r="T61" s="21" t="str">
        <f>IF($L61="","",IF($J61="単板",(※編集不可※選択項目!$Q$4*$L61+※編集不可※選択項目!$U$4),(※編集不可※選択項目!$Q$3*$L61+※編集不可※選択項目!$U$3)))</f>
        <v/>
      </c>
      <c r="U61" s="21" t="str">
        <f>IF($L61="","",IF($J61="単板",(※編集不可※選択項目!$Q$5*$L61+※編集不可※選択項目!$U$5),(※編集不可※選択項目!$Q54*$L61+※編集不可※選択項目!$U$6)))</f>
        <v/>
      </c>
      <c r="V61" s="21" t="str">
        <f>IF($L61="","",IF($J61="単板",(※編集不可※選択項目!$Q$7*$L61+※編集不可※選択項目!$U$7),(※編集不可※選択項目!$Q$8*$L61+※編集不可※選択項目!$U$8)))</f>
        <v/>
      </c>
    </row>
    <row r="62" spans="1:22" s="11" customFormat="1" ht="25.2" customHeight="1" x14ac:dyDescent="0.2">
      <c r="A62" s="161">
        <f t="shared" si="4"/>
        <v>50</v>
      </c>
      <c r="B62" s="186" t="str">
        <f t="shared" si="5"/>
        <v/>
      </c>
      <c r="C62" s="163"/>
      <c r="D62" s="177" t="str">
        <f t="shared" si="2"/>
        <v/>
      </c>
      <c r="E62" s="177" t="str">
        <f t="shared" si="6"/>
        <v/>
      </c>
      <c r="F62" s="186" t="str">
        <f t="shared" si="7"/>
        <v/>
      </c>
      <c r="G62" s="163"/>
      <c r="H62" s="163"/>
      <c r="I62" s="164"/>
      <c r="J62" s="186" t="str">
        <f t="shared" si="8"/>
        <v/>
      </c>
      <c r="K62" s="164"/>
      <c r="L62" s="123"/>
      <c r="M62" s="187" t="str">
        <f>IF(COUNTIF(※編集不可※選択項目!$AG$3:$AG$11,I62&amp;K62)=1,VLOOKUP(I62&amp;K62,※編集不可※選択項目!$AG$3:$AH$11,2,FALSE),"")</f>
        <v/>
      </c>
      <c r="N62" s="182"/>
      <c r="O62" s="20"/>
      <c r="P62" s="165"/>
      <c r="Q62" s="20"/>
      <c r="R62" s="166"/>
      <c r="S62" s="97" t="str">
        <f t="shared" si="3"/>
        <v/>
      </c>
      <c r="T62" s="21" t="str">
        <f>IF($L62="","",IF($J62="単板",(※編集不可※選択項目!$Q$4*$L62+※編集不可※選択項目!$U$4),(※編集不可※選択項目!$Q$3*$L62+※編集不可※選択項目!$U$3)))</f>
        <v/>
      </c>
      <c r="U62" s="21" t="str">
        <f>IF($L62="","",IF($J62="単板",(※編集不可※選択項目!$Q$5*$L62+※編集不可※選択項目!$U$5),(※編集不可※選択項目!$Q55*$L62+※編集不可※選択項目!$U$6)))</f>
        <v/>
      </c>
      <c r="V62" s="21" t="str">
        <f>IF($L62="","",IF($J62="単板",(※編集不可※選択項目!$Q$7*$L62+※編集不可※選択項目!$U$7),(※編集不可※選択項目!$Q$8*$L62+※編集不可※選択項目!$U$8)))</f>
        <v/>
      </c>
    </row>
    <row r="63" spans="1:22" s="11" customFormat="1" ht="25.2" customHeight="1" x14ac:dyDescent="0.2">
      <c r="A63" s="161">
        <f t="shared" si="4"/>
        <v>51</v>
      </c>
      <c r="B63" s="186" t="str">
        <f t="shared" si="5"/>
        <v/>
      </c>
      <c r="C63" s="163"/>
      <c r="D63" s="177" t="str">
        <f t="shared" si="2"/>
        <v/>
      </c>
      <c r="E63" s="177" t="str">
        <f t="shared" si="6"/>
        <v/>
      </c>
      <c r="F63" s="186" t="str">
        <f t="shared" si="7"/>
        <v/>
      </c>
      <c r="G63" s="163"/>
      <c r="H63" s="163"/>
      <c r="I63" s="164"/>
      <c r="J63" s="186" t="str">
        <f t="shared" si="8"/>
        <v/>
      </c>
      <c r="K63" s="164"/>
      <c r="L63" s="123"/>
      <c r="M63" s="187" t="str">
        <f>IF(COUNTIF(※編集不可※選択項目!$AG$3:$AG$11,I63&amp;K63)=1,VLOOKUP(I63&amp;K63,※編集不可※選択項目!$AG$3:$AH$11,2,FALSE),"")</f>
        <v/>
      </c>
      <c r="N63" s="182"/>
      <c r="O63" s="20"/>
      <c r="P63" s="165"/>
      <c r="Q63" s="20"/>
      <c r="R63" s="166"/>
      <c r="S63" s="97" t="str">
        <f t="shared" si="3"/>
        <v/>
      </c>
      <c r="T63" s="21" t="str">
        <f>IF($L63="","",IF($J63="単板",(※編集不可※選択項目!$Q$4*$L63+※編集不可※選択項目!$U$4),(※編集不可※選択項目!$Q$3*$L63+※編集不可※選択項目!$U$3)))</f>
        <v/>
      </c>
      <c r="U63" s="21" t="str">
        <f>IF($L63="","",IF($J63="単板",(※編集不可※選択項目!$Q$5*$L63+※編集不可※選択項目!$U$5),(※編集不可※選択項目!$Q56*$L63+※編集不可※選択項目!$U$6)))</f>
        <v/>
      </c>
      <c r="V63" s="21" t="str">
        <f>IF($L63="","",IF($J63="単板",(※編集不可※選択項目!$Q$7*$L63+※編集不可※選択項目!$U$7),(※編集不可※選択項目!$Q$8*$L63+※編集不可※選択項目!$U$8)))</f>
        <v/>
      </c>
    </row>
    <row r="64" spans="1:22" s="11" customFormat="1" ht="25.2" customHeight="1" x14ac:dyDescent="0.2">
      <c r="A64" s="161">
        <f t="shared" si="4"/>
        <v>52</v>
      </c>
      <c r="B64" s="186" t="str">
        <f t="shared" si="5"/>
        <v/>
      </c>
      <c r="C64" s="163"/>
      <c r="D64" s="177" t="str">
        <f t="shared" si="2"/>
        <v/>
      </c>
      <c r="E64" s="177" t="str">
        <f t="shared" si="6"/>
        <v/>
      </c>
      <c r="F64" s="186" t="str">
        <f t="shared" si="7"/>
        <v/>
      </c>
      <c r="G64" s="163"/>
      <c r="H64" s="163"/>
      <c r="I64" s="164"/>
      <c r="J64" s="186" t="str">
        <f t="shared" si="8"/>
        <v/>
      </c>
      <c r="K64" s="164"/>
      <c r="L64" s="123"/>
      <c r="M64" s="187" t="str">
        <f>IF(COUNTIF(※編集不可※選択項目!$AG$3:$AG$11,I64&amp;K64)=1,VLOOKUP(I64&amp;K64,※編集不可※選択項目!$AG$3:$AH$11,2,FALSE),"")</f>
        <v/>
      </c>
      <c r="N64" s="182"/>
      <c r="O64" s="20"/>
      <c r="P64" s="165"/>
      <c r="Q64" s="20"/>
      <c r="R64" s="166"/>
      <c r="S64" s="97" t="str">
        <f t="shared" si="3"/>
        <v/>
      </c>
      <c r="T64" s="21" t="str">
        <f>IF($L64="","",IF($J64="単板",(※編集不可※選択項目!$Q$4*$L64+※編集不可※選択項目!$U$4),(※編集不可※選択項目!$Q$3*$L64+※編集不可※選択項目!$U$3)))</f>
        <v/>
      </c>
      <c r="U64" s="21" t="str">
        <f>IF($L64="","",IF($J64="単板",(※編集不可※選択項目!$Q$5*$L64+※編集不可※選択項目!$U$5),(※編集不可※選択項目!$Q57*$L64+※編集不可※選択項目!$U$6)))</f>
        <v/>
      </c>
      <c r="V64" s="21" t="str">
        <f>IF($L64="","",IF($J64="単板",(※編集不可※選択項目!$Q$7*$L64+※編集不可※選択項目!$U$7),(※編集不可※選択項目!$Q$8*$L64+※編集不可※選択項目!$U$8)))</f>
        <v/>
      </c>
    </row>
    <row r="65" spans="1:22" s="11" customFormat="1" ht="25.2" customHeight="1" x14ac:dyDescent="0.2">
      <c r="A65" s="161">
        <f t="shared" si="4"/>
        <v>53</v>
      </c>
      <c r="B65" s="186" t="str">
        <f t="shared" si="5"/>
        <v/>
      </c>
      <c r="C65" s="163"/>
      <c r="D65" s="177" t="str">
        <f t="shared" si="2"/>
        <v/>
      </c>
      <c r="E65" s="177" t="str">
        <f t="shared" si="6"/>
        <v/>
      </c>
      <c r="F65" s="186" t="str">
        <f t="shared" si="7"/>
        <v/>
      </c>
      <c r="G65" s="163"/>
      <c r="H65" s="163"/>
      <c r="I65" s="164"/>
      <c r="J65" s="186" t="str">
        <f t="shared" si="8"/>
        <v/>
      </c>
      <c r="K65" s="164"/>
      <c r="L65" s="123"/>
      <c r="M65" s="187" t="str">
        <f>IF(COUNTIF(※編集不可※選択項目!$AG$3:$AG$11,I65&amp;K65)=1,VLOOKUP(I65&amp;K65,※編集不可※選択項目!$AG$3:$AH$11,2,FALSE),"")</f>
        <v/>
      </c>
      <c r="N65" s="182"/>
      <c r="O65" s="20"/>
      <c r="P65" s="165"/>
      <c r="Q65" s="20"/>
      <c r="R65" s="166"/>
      <c r="S65" s="97" t="str">
        <f t="shared" si="3"/>
        <v/>
      </c>
      <c r="T65" s="21" t="str">
        <f>IF($L65="","",IF($J65="単板",(※編集不可※選択項目!$Q$4*$L65+※編集不可※選択項目!$U$4),(※編集不可※選択項目!$Q$3*$L65+※編集不可※選択項目!$U$3)))</f>
        <v/>
      </c>
      <c r="U65" s="21" t="str">
        <f>IF($L65="","",IF($J65="単板",(※編集不可※選択項目!$Q$5*$L65+※編集不可※選択項目!$U$5),(※編集不可※選択項目!$Q58*$L65+※編集不可※選択項目!$U$6)))</f>
        <v/>
      </c>
      <c r="V65" s="21" t="str">
        <f>IF($L65="","",IF($J65="単板",(※編集不可※選択項目!$Q$7*$L65+※編集不可※選択項目!$U$7),(※編集不可※選択項目!$Q$8*$L65+※編集不可※選択項目!$U$8)))</f>
        <v/>
      </c>
    </row>
    <row r="66" spans="1:22" s="11" customFormat="1" ht="25.2" customHeight="1" x14ac:dyDescent="0.2">
      <c r="A66" s="161">
        <f t="shared" si="4"/>
        <v>54</v>
      </c>
      <c r="B66" s="186" t="str">
        <f t="shared" si="5"/>
        <v/>
      </c>
      <c r="C66" s="163"/>
      <c r="D66" s="177" t="str">
        <f t="shared" si="2"/>
        <v/>
      </c>
      <c r="E66" s="177" t="str">
        <f t="shared" si="6"/>
        <v/>
      </c>
      <c r="F66" s="186" t="str">
        <f t="shared" si="7"/>
        <v/>
      </c>
      <c r="G66" s="163"/>
      <c r="H66" s="163"/>
      <c r="I66" s="164"/>
      <c r="J66" s="186" t="str">
        <f t="shared" si="8"/>
        <v/>
      </c>
      <c r="K66" s="164"/>
      <c r="L66" s="123"/>
      <c r="M66" s="187" t="str">
        <f>IF(COUNTIF(※編集不可※選択項目!$AG$3:$AG$11,I66&amp;K66)=1,VLOOKUP(I66&amp;K66,※編集不可※選択項目!$AG$3:$AH$11,2,FALSE),"")</f>
        <v/>
      </c>
      <c r="N66" s="182"/>
      <c r="O66" s="20"/>
      <c r="P66" s="165"/>
      <c r="Q66" s="20"/>
      <c r="R66" s="166"/>
      <c r="S66" s="97" t="str">
        <f t="shared" si="3"/>
        <v/>
      </c>
      <c r="T66" s="21" t="str">
        <f>IF($L66="","",IF($J66="単板",(※編集不可※選択項目!$Q$4*$L66+※編集不可※選択項目!$U$4),(※編集不可※選択項目!$Q$3*$L66+※編集不可※選択項目!$U$3)))</f>
        <v/>
      </c>
      <c r="U66" s="21" t="str">
        <f>IF($L66="","",IF($J66="単板",(※編集不可※選択項目!$Q$5*$L66+※編集不可※選択項目!$U$5),(※編集不可※選択項目!$Q59*$L66+※編集不可※選択項目!$U$6)))</f>
        <v/>
      </c>
      <c r="V66" s="21" t="str">
        <f>IF($L66="","",IF($J66="単板",(※編集不可※選択項目!$Q$7*$L66+※編集不可※選択項目!$U$7),(※編集不可※選択項目!$Q$8*$L66+※編集不可※選択項目!$U$8)))</f>
        <v/>
      </c>
    </row>
    <row r="67" spans="1:22" s="11" customFormat="1" ht="25.2" customHeight="1" x14ac:dyDescent="0.2">
      <c r="A67" s="161">
        <f t="shared" si="4"/>
        <v>55</v>
      </c>
      <c r="B67" s="186" t="str">
        <f t="shared" si="5"/>
        <v/>
      </c>
      <c r="C67" s="163"/>
      <c r="D67" s="177" t="str">
        <f t="shared" si="2"/>
        <v/>
      </c>
      <c r="E67" s="177" t="str">
        <f t="shared" si="6"/>
        <v/>
      </c>
      <c r="F67" s="186" t="str">
        <f t="shared" si="7"/>
        <v/>
      </c>
      <c r="G67" s="163"/>
      <c r="H67" s="163"/>
      <c r="I67" s="164"/>
      <c r="J67" s="186" t="str">
        <f t="shared" si="8"/>
        <v/>
      </c>
      <c r="K67" s="164"/>
      <c r="L67" s="123"/>
      <c r="M67" s="187" t="str">
        <f>IF(COUNTIF(※編集不可※選択項目!$AG$3:$AG$11,I67&amp;K67)=1,VLOOKUP(I67&amp;K67,※編集不可※選択項目!$AG$3:$AH$11,2,FALSE),"")</f>
        <v/>
      </c>
      <c r="N67" s="182"/>
      <c r="O67" s="20"/>
      <c r="P67" s="165"/>
      <c r="Q67" s="20"/>
      <c r="R67" s="166"/>
      <c r="S67" s="97" t="str">
        <f t="shared" si="3"/>
        <v/>
      </c>
      <c r="T67" s="21" t="str">
        <f>IF($L67="","",IF($J67="単板",(※編集不可※選択項目!$Q$4*$L67+※編集不可※選択項目!$U$4),(※編集不可※選択項目!$Q$3*$L67+※編集不可※選択項目!$U$3)))</f>
        <v/>
      </c>
      <c r="U67" s="21" t="str">
        <f>IF($L67="","",IF($J67="単板",(※編集不可※選択項目!$Q$5*$L67+※編集不可※選択項目!$U$5),(※編集不可※選択項目!$Q60*$L67+※編集不可※選択項目!$U$6)))</f>
        <v/>
      </c>
      <c r="V67" s="21" t="str">
        <f>IF($L67="","",IF($J67="単板",(※編集不可※選択項目!$Q$7*$L67+※編集不可※選択項目!$U$7),(※編集不可※選択項目!$Q$8*$L67+※編集不可※選択項目!$U$8)))</f>
        <v/>
      </c>
    </row>
    <row r="68" spans="1:22" s="11" customFormat="1" ht="25.2" customHeight="1" x14ac:dyDescent="0.2">
      <c r="A68" s="161">
        <f t="shared" si="4"/>
        <v>56</v>
      </c>
      <c r="B68" s="186" t="str">
        <f t="shared" si="5"/>
        <v/>
      </c>
      <c r="C68" s="163"/>
      <c r="D68" s="177" t="str">
        <f t="shared" si="2"/>
        <v/>
      </c>
      <c r="E68" s="177" t="str">
        <f t="shared" si="6"/>
        <v/>
      </c>
      <c r="F68" s="186" t="str">
        <f t="shared" si="7"/>
        <v/>
      </c>
      <c r="G68" s="163"/>
      <c r="H68" s="163"/>
      <c r="I68" s="164"/>
      <c r="J68" s="186" t="str">
        <f t="shared" si="8"/>
        <v/>
      </c>
      <c r="K68" s="164"/>
      <c r="L68" s="123"/>
      <c r="M68" s="187" t="str">
        <f>IF(COUNTIF(※編集不可※選択項目!$AG$3:$AG$11,I68&amp;K68)=1,VLOOKUP(I68&amp;K68,※編集不可※選択項目!$AG$3:$AH$11,2,FALSE),"")</f>
        <v/>
      </c>
      <c r="N68" s="182"/>
      <c r="O68" s="20"/>
      <c r="P68" s="165"/>
      <c r="Q68" s="20"/>
      <c r="R68" s="166"/>
      <c r="S68" s="97" t="str">
        <f t="shared" si="3"/>
        <v/>
      </c>
      <c r="T68" s="21" t="str">
        <f>IF($L68="","",IF($J68="単板",(※編集不可※選択項目!$Q$4*$L68+※編集不可※選択項目!$U$4),(※編集不可※選択項目!$Q$3*$L68+※編集不可※選択項目!$U$3)))</f>
        <v/>
      </c>
      <c r="U68" s="21" t="str">
        <f>IF($L68="","",IF($J68="単板",(※編集不可※選択項目!$Q$5*$L68+※編集不可※選択項目!$U$5),(※編集不可※選択項目!$Q61*$L68+※編集不可※選択項目!$U$6)))</f>
        <v/>
      </c>
      <c r="V68" s="21" t="str">
        <f>IF($L68="","",IF($J68="単板",(※編集不可※選択項目!$Q$7*$L68+※編集不可※選択項目!$U$7),(※編集不可※選択項目!$Q$8*$L68+※編集不可※選択項目!$U$8)))</f>
        <v/>
      </c>
    </row>
    <row r="69" spans="1:22" s="11" customFormat="1" ht="25.2" customHeight="1" x14ac:dyDescent="0.2">
      <c r="A69" s="161">
        <f t="shared" si="4"/>
        <v>57</v>
      </c>
      <c r="B69" s="186" t="str">
        <f t="shared" si="5"/>
        <v/>
      </c>
      <c r="C69" s="163"/>
      <c r="D69" s="177" t="str">
        <f t="shared" si="2"/>
        <v/>
      </c>
      <c r="E69" s="177" t="str">
        <f t="shared" si="6"/>
        <v/>
      </c>
      <c r="F69" s="186" t="str">
        <f t="shared" si="7"/>
        <v/>
      </c>
      <c r="G69" s="163"/>
      <c r="H69" s="163"/>
      <c r="I69" s="164"/>
      <c r="J69" s="186" t="str">
        <f t="shared" si="8"/>
        <v/>
      </c>
      <c r="K69" s="164"/>
      <c r="L69" s="123"/>
      <c r="M69" s="187" t="str">
        <f>IF(COUNTIF(※編集不可※選択項目!$AG$3:$AG$11,I69&amp;K69)=1,VLOOKUP(I69&amp;K69,※編集不可※選択項目!$AG$3:$AH$11,2,FALSE),"")</f>
        <v/>
      </c>
      <c r="N69" s="182"/>
      <c r="O69" s="20"/>
      <c r="P69" s="165"/>
      <c r="Q69" s="20"/>
      <c r="R69" s="166"/>
      <c r="S69" s="97" t="str">
        <f t="shared" si="3"/>
        <v/>
      </c>
      <c r="T69" s="21" t="str">
        <f>IF($L69="","",IF($J69="単板",(※編集不可※選択項目!$Q$4*$L69+※編集不可※選択項目!$U$4),(※編集不可※選択項目!$Q$3*$L69+※編集不可※選択項目!$U$3)))</f>
        <v/>
      </c>
      <c r="U69" s="21" t="str">
        <f>IF($L69="","",IF($J69="単板",(※編集不可※選択項目!$Q$5*$L69+※編集不可※選択項目!$U$5),(※編集不可※選択項目!$Q62*$L69+※編集不可※選択項目!$U$6)))</f>
        <v/>
      </c>
      <c r="V69" s="21" t="str">
        <f>IF($L69="","",IF($J69="単板",(※編集不可※選択項目!$Q$7*$L69+※編集不可※選択項目!$U$7),(※編集不可※選択項目!$Q$8*$L69+※編集不可※選択項目!$U$8)))</f>
        <v/>
      </c>
    </row>
    <row r="70" spans="1:22" s="11" customFormat="1" ht="25.2" customHeight="1" x14ac:dyDescent="0.2">
      <c r="A70" s="161">
        <f t="shared" si="4"/>
        <v>58</v>
      </c>
      <c r="B70" s="186" t="str">
        <f t="shared" si="5"/>
        <v/>
      </c>
      <c r="C70" s="163"/>
      <c r="D70" s="177" t="str">
        <f t="shared" si="2"/>
        <v/>
      </c>
      <c r="E70" s="177" t="str">
        <f t="shared" si="6"/>
        <v/>
      </c>
      <c r="F70" s="186" t="str">
        <f t="shared" si="7"/>
        <v/>
      </c>
      <c r="G70" s="163"/>
      <c r="H70" s="163"/>
      <c r="I70" s="164"/>
      <c r="J70" s="186" t="str">
        <f t="shared" si="8"/>
        <v/>
      </c>
      <c r="K70" s="164"/>
      <c r="L70" s="123"/>
      <c r="M70" s="187" t="str">
        <f>IF(COUNTIF(※編集不可※選択項目!$AG$3:$AG$11,I70&amp;K70)=1,VLOOKUP(I70&amp;K70,※編集不可※選択項目!$AG$3:$AH$11,2,FALSE),"")</f>
        <v/>
      </c>
      <c r="N70" s="182"/>
      <c r="O70" s="20"/>
      <c r="P70" s="165"/>
      <c r="Q70" s="20"/>
      <c r="R70" s="166"/>
      <c r="S70" s="97" t="str">
        <f t="shared" si="3"/>
        <v/>
      </c>
      <c r="T70" s="21" t="str">
        <f>IF($L70="","",IF($J70="単板",(※編集不可※選択項目!$Q$4*$L70+※編集不可※選択項目!$U$4),(※編集不可※選択項目!$Q$3*$L70+※編集不可※選択項目!$U$3)))</f>
        <v/>
      </c>
      <c r="U70" s="21" t="str">
        <f>IF($L70="","",IF($J70="単板",(※編集不可※選択項目!$Q$5*$L70+※編集不可※選択項目!$U$5),(※編集不可※選択項目!$Q63*$L70+※編集不可※選択項目!$U$6)))</f>
        <v/>
      </c>
      <c r="V70" s="21" t="str">
        <f>IF($L70="","",IF($J70="単板",(※編集不可※選択項目!$Q$7*$L70+※編集不可※選択項目!$U$7),(※編集不可※選択項目!$Q$8*$L70+※編集不可※選択項目!$U$8)))</f>
        <v/>
      </c>
    </row>
    <row r="71" spans="1:22" s="11" customFormat="1" ht="25.2" customHeight="1" x14ac:dyDescent="0.2">
      <c r="A71" s="161">
        <f t="shared" si="4"/>
        <v>59</v>
      </c>
      <c r="B71" s="186" t="str">
        <f t="shared" si="5"/>
        <v/>
      </c>
      <c r="C71" s="163"/>
      <c r="D71" s="177" t="str">
        <f t="shared" si="2"/>
        <v/>
      </c>
      <c r="E71" s="177" t="str">
        <f t="shared" si="6"/>
        <v/>
      </c>
      <c r="F71" s="186" t="str">
        <f t="shared" si="7"/>
        <v/>
      </c>
      <c r="G71" s="163"/>
      <c r="H71" s="163"/>
      <c r="I71" s="164"/>
      <c r="J71" s="186" t="str">
        <f t="shared" si="8"/>
        <v/>
      </c>
      <c r="K71" s="164"/>
      <c r="L71" s="123"/>
      <c r="M71" s="187" t="str">
        <f>IF(COUNTIF(※編集不可※選択項目!$AG$3:$AG$11,I71&amp;K71)=1,VLOOKUP(I71&amp;K71,※編集不可※選択項目!$AG$3:$AH$11,2,FALSE),"")</f>
        <v/>
      </c>
      <c r="N71" s="182"/>
      <c r="O71" s="20"/>
      <c r="P71" s="165"/>
      <c r="Q71" s="20"/>
      <c r="R71" s="166"/>
      <c r="S71" s="97" t="str">
        <f t="shared" si="3"/>
        <v/>
      </c>
      <c r="T71" s="21" t="str">
        <f>IF($L71="","",IF($J71="単板",(※編集不可※選択項目!$Q$4*$L71+※編集不可※選択項目!$U$4),(※編集不可※選択項目!$Q$3*$L71+※編集不可※選択項目!$U$3)))</f>
        <v/>
      </c>
      <c r="U71" s="21" t="str">
        <f>IF($L71="","",IF($J71="単板",(※編集不可※選択項目!$Q$5*$L71+※編集不可※選択項目!$U$5),(※編集不可※選択項目!$Q64*$L71+※編集不可※選択項目!$U$6)))</f>
        <v/>
      </c>
      <c r="V71" s="21" t="str">
        <f>IF($L71="","",IF($J71="単板",(※編集不可※選択項目!$Q$7*$L71+※編集不可※選択項目!$U$7),(※編集不可※選択項目!$Q$8*$L71+※編集不可※選択項目!$U$8)))</f>
        <v/>
      </c>
    </row>
    <row r="72" spans="1:22" s="11" customFormat="1" ht="25.2" customHeight="1" x14ac:dyDescent="0.2">
      <c r="A72" s="161">
        <f t="shared" si="4"/>
        <v>60</v>
      </c>
      <c r="B72" s="186" t="str">
        <f t="shared" si="5"/>
        <v/>
      </c>
      <c r="C72" s="163"/>
      <c r="D72" s="177" t="str">
        <f t="shared" si="2"/>
        <v/>
      </c>
      <c r="E72" s="177" t="str">
        <f t="shared" si="6"/>
        <v/>
      </c>
      <c r="F72" s="186" t="str">
        <f t="shared" si="7"/>
        <v/>
      </c>
      <c r="G72" s="163"/>
      <c r="H72" s="163"/>
      <c r="I72" s="164"/>
      <c r="J72" s="186" t="str">
        <f t="shared" si="8"/>
        <v/>
      </c>
      <c r="K72" s="164"/>
      <c r="L72" s="123"/>
      <c r="M72" s="187" t="str">
        <f>IF(COUNTIF(※編集不可※選択項目!$AG$3:$AG$11,I72&amp;K72)=1,VLOOKUP(I72&amp;K72,※編集不可※選択項目!$AG$3:$AH$11,2,FALSE),"")</f>
        <v/>
      </c>
      <c r="N72" s="182"/>
      <c r="O72" s="20"/>
      <c r="P72" s="165"/>
      <c r="Q72" s="20"/>
      <c r="R72" s="166"/>
      <c r="S72" s="97" t="str">
        <f t="shared" si="3"/>
        <v/>
      </c>
      <c r="T72" s="21" t="str">
        <f>IF($L72="","",IF($J72="単板",(※編集不可※選択項目!$Q$4*$L72+※編集不可※選択項目!$U$4),(※編集不可※選択項目!$Q$3*$L72+※編集不可※選択項目!$U$3)))</f>
        <v/>
      </c>
      <c r="U72" s="21" t="str">
        <f>IF($L72="","",IF($J72="単板",(※編集不可※選択項目!$Q$5*$L72+※編集不可※選択項目!$U$5),(※編集不可※選択項目!$Q65*$L72+※編集不可※選択項目!$U$6)))</f>
        <v/>
      </c>
      <c r="V72" s="21" t="str">
        <f>IF($L72="","",IF($J72="単板",(※編集不可※選択項目!$Q$7*$L72+※編集不可※選択項目!$U$7),(※編集不可※選択項目!$Q$8*$L72+※編集不可※選択項目!$U$8)))</f>
        <v/>
      </c>
    </row>
    <row r="73" spans="1:22" s="11" customFormat="1" ht="25.2" customHeight="1" x14ac:dyDescent="0.2">
      <c r="A73" s="161">
        <f t="shared" si="4"/>
        <v>61</v>
      </c>
      <c r="B73" s="186" t="str">
        <f t="shared" si="5"/>
        <v/>
      </c>
      <c r="C73" s="163"/>
      <c r="D73" s="177" t="str">
        <f t="shared" si="2"/>
        <v/>
      </c>
      <c r="E73" s="177" t="str">
        <f t="shared" si="6"/>
        <v/>
      </c>
      <c r="F73" s="186" t="str">
        <f t="shared" si="7"/>
        <v/>
      </c>
      <c r="G73" s="163"/>
      <c r="H73" s="163"/>
      <c r="I73" s="164"/>
      <c r="J73" s="186" t="str">
        <f t="shared" si="8"/>
        <v/>
      </c>
      <c r="K73" s="164"/>
      <c r="L73" s="123"/>
      <c r="M73" s="187" t="str">
        <f>IF(COUNTIF(※編集不可※選択項目!$AG$3:$AG$11,I73&amp;K73)=1,VLOOKUP(I73&amp;K73,※編集不可※選択項目!$AG$3:$AH$11,2,FALSE),"")</f>
        <v/>
      </c>
      <c r="N73" s="182"/>
      <c r="O73" s="20"/>
      <c r="P73" s="165"/>
      <c r="Q73" s="20"/>
      <c r="R73" s="166"/>
      <c r="S73" s="97" t="str">
        <f t="shared" si="3"/>
        <v/>
      </c>
      <c r="T73" s="21" t="str">
        <f>IF($L73="","",IF($J73="単板",(※編集不可※選択項目!$Q$4*$L73+※編集不可※選択項目!$U$4),(※編集不可※選択項目!$Q$3*$L73+※編集不可※選択項目!$U$3)))</f>
        <v/>
      </c>
      <c r="U73" s="21" t="str">
        <f>IF($L73="","",IF($J73="単板",(※編集不可※選択項目!$Q$5*$L73+※編集不可※選択項目!$U$5),(※編集不可※選択項目!$Q66*$L73+※編集不可※選択項目!$U$6)))</f>
        <v/>
      </c>
      <c r="V73" s="21" t="str">
        <f>IF($L73="","",IF($J73="単板",(※編集不可※選択項目!$Q$7*$L73+※編集不可※選択項目!$U$7),(※編集不可※選択項目!$Q$8*$L73+※編集不可※選択項目!$U$8)))</f>
        <v/>
      </c>
    </row>
    <row r="74" spans="1:22" s="11" customFormat="1" ht="25.2" customHeight="1" x14ac:dyDescent="0.2">
      <c r="A74" s="161">
        <f t="shared" si="4"/>
        <v>62</v>
      </c>
      <c r="B74" s="186" t="str">
        <f t="shared" si="5"/>
        <v/>
      </c>
      <c r="C74" s="163"/>
      <c r="D74" s="177" t="str">
        <f t="shared" si="2"/>
        <v/>
      </c>
      <c r="E74" s="177" t="str">
        <f t="shared" si="6"/>
        <v/>
      </c>
      <c r="F74" s="186" t="str">
        <f t="shared" si="7"/>
        <v/>
      </c>
      <c r="G74" s="163"/>
      <c r="H74" s="163"/>
      <c r="I74" s="164"/>
      <c r="J74" s="186" t="str">
        <f t="shared" si="8"/>
        <v/>
      </c>
      <c r="K74" s="164"/>
      <c r="L74" s="123"/>
      <c r="M74" s="187" t="str">
        <f>IF(COUNTIF(※編集不可※選択項目!$AG$3:$AG$11,I74&amp;K74)=1,VLOOKUP(I74&amp;K74,※編集不可※選択項目!$AG$3:$AH$11,2,FALSE),"")</f>
        <v/>
      </c>
      <c r="N74" s="182"/>
      <c r="O74" s="20"/>
      <c r="P74" s="165"/>
      <c r="Q74" s="20"/>
      <c r="R74" s="166"/>
      <c r="S74" s="97" t="str">
        <f t="shared" si="3"/>
        <v/>
      </c>
      <c r="T74" s="21" t="str">
        <f>IF($L74="","",IF($J74="単板",(※編集不可※選択項目!$Q$4*$L74+※編集不可※選択項目!$U$4),(※編集不可※選択項目!$Q$3*$L74+※編集不可※選択項目!$U$3)))</f>
        <v/>
      </c>
      <c r="U74" s="21" t="str">
        <f>IF($L74="","",IF($J74="単板",(※編集不可※選択項目!$Q$5*$L74+※編集不可※選択項目!$U$5),(※編集不可※選択項目!$Q67*$L74+※編集不可※選択項目!$U$6)))</f>
        <v/>
      </c>
      <c r="V74" s="21" t="str">
        <f>IF($L74="","",IF($J74="単板",(※編集不可※選択項目!$Q$7*$L74+※編集不可※選択項目!$U$7),(※編集不可※選択項目!$Q$8*$L74+※編集不可※選択項目!$U$8)))</f>
        <v/>
      </c>
    </row>
    <row r="75" spans="1:22" s="11" customFormat="1" ht="25.2" customHeight="1" x14ac:dyDescent="0.2">
      <c r="A75" s="161">
        <f t="shared" si="4"/>
        <v>63</v>
      </c>
      <c r="B75" s="186" t="str">
        <f t="shared" si="5"/>
        <v/>
      </c>
      <c r="C75" s="163"/>
      <c r="D75" s="177" t="str">
        <f t="shared" si="2"/>
        <v/>
      </c>
      <c r="E75" s="177" t="str">
        <f t="shared" si="6"/>
        <v/>
      </c>
      <c r="F75" s="186" t="str">
        <f t="shared" si="7"/>
        <v/>
      </c>
      <c r="G75" s="163"/>
      <c r="H75" s="163"/>
      <c r="I75" s="164"/>
      <c r="J75" s="186" t="str">
        <f t="shared" si="8"/>
        <v/>
      </c>
      <c r="K75" s="164"/>
      <c r="L75" s="123"/>
      <c r="M75" s="187" t="str">
        <f>IF(COUNTIF(※編集不可※選択項目!$AG$3:$AG$11,I75&amp;K75)=1,VLOOKUP(I75&amp;K75,※編集不可※選択項目!$AG$3:$AH$11,2,FALSE),"")</f>
        <v/>
      </c>
      <c r="N75" s="182"/>
      <c r="O75" s="20"/>
      <c r="P75" s="165"/>
      <c r="Q75" s="20"/>
      <c r="R75" s="166"/>
      <c r="S75" s="97" t="str">
        <f t="shared" si="3"/>
        <v/>
      </c>
      <c r="T75" s="21" t="str">
        <f>IF($L75="","",IF($J75="単板",(※編集不可※選択項目!$Q$4*$L75+※編集不可※選択項目!$U$4),(※編集不可※選択項目!$Q$3*$L75+※編集不可※選択項目!$U$3)))</f>
        <v/>
      </c>
      <c r="U75" s="21" t="str">
        <f>IF($L75="","",IF($J75="単板",(※編集不可※選択項目!$Q$5*$L75+※編集不可※選択項目!$U$5),(※編集不可※選択項目!$Q68*$L75+※編集不可※選択項目!$U$6)))</f>
        <v/>
      </c>
      <c r="V75" s="21" t="str">
        <f>IF($L75="","",IF($J75="単板",(※編集不可※選択項目!$Q$7*$L75+※編集不可※選択項目!$U$7),(※編集不可※選択項目!$Q$8*$L75+※編集不可※選択項目!$U$8)))</f>
        <v/>
      </c>
    </row>
    <row r="76" spans="1:22" s="11" customFormat="1" ht="25.2" customHeight="1" x14ac:dyDescent="0.2">
      <c r="A76" s="161">
        <f t="shared" si="4"/>
        <v>64</v>
      </c>
      <c r="B76" s="186" t="str">
        <f t="shared" si="5"/>
        <v/>
      </c>
      <c r="C76" s="163"/>
      <c r="D76" s="177" t="str">
        <f t="shared" si="2"/>
        <v/>
      </c>
      <c r="E76" s="177" t="str">
        <f t="shared" si="6"/>
        <v/>
      </c>
      <c r="F76" s="186" t="str">
        <f t="shared" si="7"/>
        <v/>
      </c>
      <c r="G76" s="163"/>
      <c r="H76" s="163"/>
      <c r="I76" s="164"/>
      <c r="J76" s="186" t="str">
        <f t="shared" si="8"/>
        <v/>
      </c>
      <c r="K76" s="164"/>
      <c r="L76" s="123"/>
      <c r="M76" s="187" t="str">
        <f>IF(COUNTIF(※編集不可※選択項目!$AG$3:$AG$11,I76&amp;K76)=1,VLOOKUP(I76&amp;K76,※編集不可※選択項目!$AG$3:$AH$11,2,FALSE),"")</f>
        <v/>
      </c>
      <c r="N76" s="182"/>
      <c r="O76" s="20"/>
      <c r="P76" s="165"/>
      <c r="Q76" s="20"/>
      <c r="R76" s="166"/>
      <c r="S76" s="97" t="str">
        <f t="shared" si="3"/>
        <v/>
      </c>
      <c r="T76" s="21" t="str">
        <f>IF($L76="","",IF($J76="単板",(※編集不可※選択項目!$Q$4*$L76+※編集不可※選択項目!$U$4),(※編集不可※選択項目!$Q$3*$L76+※編集不可※選択項目!$U$3)))</f>
        <v/>
      </c>
      <c r="U76" s="21" t="str">
        <f>IF($L76="","",IF($J76="単板",(※編集不可※選択項目!$Q$5*$L76+※編集不可※選択項目!$U$5),(※編集不可※選択項目!$Q69*$L76+※編集不可※選択項目!$U$6)))</f>
        <v/>
      </c>
      <c r="V76" s="21" t="str">
        <f>IF($L76="","",IF($J76="単板",(※編集不可※選択項目!$Q$7*$L76+※編集不可※選択項目!$U$7),(※編集不可※選択項目!$Q$8*$L76+※編集不可※選択項目!$U$8)))</f>
        <v/>
      </c>
    </row>
    <row r="77" spans="1:22" s="11" customFormat="1" ht="25.2" customHeight="1" x14ac:dyDescent="0.2">
      <c r="A77" s="161">
        <f t="shared" si="4"/>
        <v>65</v>
      </c>
      <c r="B77" s="186" t="str">
        <f t="shared" si="5"/>
        <v/>
      </c>
      <c r="C77" s="163"/>
      <c r="D77" s="177" t="str">
        <f t="shared" si="2"/>
        <v/>
      </c>
      <c r="E77" s="177" t="str">
        <f t="shared" si="6"/>
        <v/>
      </c>
      <c r="F77" s="186" t="str">
        <f t="shared" si="7"/>
        <v/>
      </c>
      <c r="G77" s="163"/>
      <c r="H77" s="163"/>
      <c r="I77" s="164"/>
      <c r="J77" s="186" t="str">
        <f t="shared" si="8"/>
        <v/>
      </c>
      <c r="K77" s="164"/>
      <c r="L77" s="123"/>
      <c r="M77" s="187" t="str">
        <f>IF(COUNTIF(※編集不可※選択項目!$AG$3:$AG$11,I77&amp;K77)=1,VLOOKUP(I77&amp;K77,※編集不可※選択項目!$AG$3:$AH$11,2,FALSE),"")</f>
        <v/>
      </c>
      <c r="N77" s="182"/>
      <c r="O77" s="20"/>
      <c r="P77" s="165"/>
      <c r="Q77" s="20"/>
      <c r="R77" s="166"/>
      <c r="S77" s="97" t="str">
        <f t="shared" ref="S77:S140" si="9">IF($P77="","",$P77&amp;"("&amp;J$13&amp;")")</f>
        <v/>
      </c>
      <c r="T77" s="21" t="str">
        <f>IF($L77="","",IF($J77="単板",(※編集不可※選択項目!$Q$4*$L77+※編集不可※選択項目!$U$4),(※編集不可※選択項目!$Q$3*$L77+※編集不可※選択項目!$U$3)))</f>
        <v/>
      </c>
      <c r="U77" s="21" t="str">
        <f>IF($L77="","",IF($J77="単板",(※編集不可※選択項目!$Q$5*$L77+※編集不可※選択項目!$U$5),(※編集不可※選択項目!$Q70*$L77+※編集不可※選択項目!$U$6)))</f>
        <v/>
      </c>
      <c r="V77" s="21" t="str">
        <f>IF($L77="","",IF($J77="単板",(※編集不可※選択項目!$Q$7*$L77+※編集不可※選択項目!$U$7),(※編集不可※選択項目!$Q$8*$L77+※編集不可※選択項目!$U$8)))</f>
        <v/>
      </c>
    </row>
    <row r="78" spans="1:22" s="11" customFormat="1" ht="25.2" customHeight="1" x14ac:dyDescent="0.2">
      <c r="A78" s="161">
        <f t="shared" ref="A78:A141" si="10">ROW()-12</f>
        <v>66</v>
      </c>
      <c r="B78" s="186" t="str">
        <f t="shared" ref="B78:B141" si="11">IF($C78="","","断熱窓")</f>
        <v/>
      </c>
      <c r="C78" s="163"/>
      <c r="D78" s="177" t="str">
        <f t="shared" ref="D78:D141" si="12">IF($C$2="","",IF($C78="","",$C$2))</f>
        <v/>
      </c>
      <c r="E78" s="177" t="str">
        <f t="shared" ref="E78:E141" si="13">IF($F$2="","",IF($C78="","",$F$2))</f>
        <v/>
      </c>
      <c r="F78" s="186" t="str">
        <f t="shared" ref="F78:F141" si="14">IF(G78="","",IF(K78="",G78,_xlfn.CONCAT(G78,"[",K78,"]")))</f>
        <v/>
      </c>
      <c r="G78" s="163"/>
      <c r="H78" s="163"/>
      <c r="I78" s="164"/>
      <c r="J78" s="186" t="str">
        <f t="shared" ref="J78:J141" si="15">IF(I78="","",IF(I78="単板","単板ガラス","複層ガラス"))</f>
        <v/>
      </c>
      <c r="K78" s="164"/>
      <c r="L78" s="123"/>
      <c r="M78" s="187" t="str">
        <f>IF(COUNTIF(※編集不可※選択項目!$AG$3:$AG$11,I78&amp;K78)=1,VLOOKUP(I78&amp;K78,※編集不可※選択項目!$AG$3:$AH$11,2,FALSE),"")</f>
        <v/>
      </c>
      <c r="N78" s="182"/>
      <c r="O78" s="20"/>
      <c r="P78" s="165"/>
      <c r="Q78" s="20"/>
      <c r="R78" s="166"/>
      <c r="S78" s="97" t="str">
        <f t="shared" si="9"/>
        <v/>
      </c>
      <c r="T78" s="21" t="str">
        <f>IF($L78="","",IF($J78="単板",(※編集不可※選択項目!$Q$4*$L78+※編集不可※選択項目!$U$4),(※編集不可※選択項目!$Q$3*$L78+※編集不可※選択項目!$U$3)))</f>
        <v/>
      </c>
      <c r="U78" s="21" t="str">
        <f>IF($L78="","",IF($J78="単板",(※編集不可※選択項目!$Q$5*$L78+※編集不可※選択項目!$U$5),(※編集不可※選択項目!$Q71*$L78+※編集不可※選択項目!$U$6)))</f>
        <v/>
      </c>
      <c r="V78" s="21" t="str">
        <f>IF($L78="","",IF($J78="単板",(※編集不可※選択項目!$Q$7*$L78+※編集不可※選択項目!$U$7),(※編集不可※選択項目!$Q$8*$L78+※編集不可※選択項目!$U$8)))</f>
        <v/>
      </c>
    </row>
    <row r="79" spans="1:22" s="11" customFormat="1" ht="25.2" customHeight="1" x14ac:dyDescent="0.2">
      <c r="A79" s="161">
        <f t="shared" si="10"/>
        <v>67</v>
      </c>
      <c r="B79" s="186" t="str">
        <f t="shared" si="11"/>
        <v/>
      </c>
      <c r="C79" s="163"/>
      <c r="D79" s="177" t="str">
        <f t="shared" si="12"/>
        <v/>
      </c>
      <c r="E79" s="177" t="str">
        <f t="shared" si="13"/>
        <v/>
      </c>
      <c r="F79" s="186" t="str">
        <f t="shared" si="14"/>
        <v/>
      </c>
      <c r="G79" s="163"/>
      <c r="H79" s="163"/>
      <c r="I79" s="164"/>
      <c r="J79" s="186" t="str">
        <f t="shared" si="15"/>
        <v/>
      </c>
      <c r="K79" s="164"/>
      <c r="L79" s="123"/>
      <c r="M79" s="187" t="str">
        <f>IF(COUNTIF(※編集不可※選択項目!$AG$3:$AG$11,I79&amp;K79)=1,VLOOKUP(I79&amp;K79,※編集不可※選択項目!$AG$3:$AH$11,2,FALSE),"")</f>
        <v/>
      </c>
      <c r="N79" s="182"/>
      <c r="O79" s="20"/>
      <c r="P79" s="165"/>
      <c r="Q79" s="20"/>
      <c r="R79" s="166"/>
      <c r="S79" s="97" t="str">
        <f t="shared" si="9"/>
        <v/>
      </c>
      <c r="T79" s="21" t="str">
        <f>IF($L79="","",IF($J79="単板",(※編集不可※選択項目!$Q$4*$L79+※編集不可※選択項目!$U$4),(※編集不可※選択項目!$Q$3*$L79+※編集不可※選択項目!$U$3)))</f>
        <v/>
      </c>
      <c r="U79" s="21" t="str">
        <f>IF($L79="","",IF($J79="単板",(※編集不可※選択項目!$Q$5*$L79+※編集不可※選択項目!$U$5),(※編集不可※選択項目!$Q72*$L79+※編集不可※選択項目!$U$6)))</f>
        <v/>
      </c>
      <c r="V79" s="21" t="str">
        <f>IF($L79="","",IF($J79="単板",(※編集不可※選択項目!$Q$7*$L79+※編集不可※選択項目!$U$7),(※編集不可※選択項目!$Q$8*$L79+※編集不可※選択項目!$U$8)))</f>
        <v/>
      </c>
    </row>
    <row r="80" spans="1:22" s="11" customFormat="1" ht="25.2" customHeight="1" x14ac:dyDescent="0.2">
      <c r="A80" s="161">
        <f t="shared" si="10"/>
        <v>68</v>
      </c>
      <c r="B80" s="186" t="str">
        <f t="shared" si="11"/>
        <v/>
      </c>
      <c r="C80" s="163"/>
      <c r="D80" s="177" t="str">
        <f t="shared" si="12"/>
        <v/>
      </c>
      <c r="E80" s="177" t="str">
        <f t="shared" si="13"/>
        <v/>
      </c>
      <c r="F80" s="186" t="str">
        <f t="shared" si="14"/>
        <v/>
      </c>
      <c r="G80" s="163"/>
      <c r="H80" s="163"/>
      <c r="I80" s="164"/>
      <c r="J80" s="186" t="str">
        <f t="shared" si="15"/>
        <v/>
      </c>
      <c r="K80" s="164"/>
      <c r="L80" s="123"/>
      <c r="M80" s="187" t="str">
        <f>IF(COUNTIF(※編集不可※選択項目!$AG$3:$AG$11,I80&amp;K80)=1,VLOOKUP(I80&amp;K80,※編集不可※選択項目!$AG$3:$AH$11,2,FALSE),"")</f>
        <v/>
      </c>
      <c r="N80" s="182"/>
      <c r="O80" s="20"/>
      <c r="P80" s="165"/>
      <c r="Q80" s="20"/>
      <c r="R80" s="166"/>
      <c r="S80" s="97" t="str">
        <f t="shared" si="9"/>
        <v/>
      </c>
      <c r="T80" s="21" t="str">
        <f>IF($L80="","",IF($J80="単板",(※編集不可※選択項目!$Q$4*$L80+※編集不可※選択項目!$U$4),(※編集不可※選択項目!$Q$3*$L80+※編集不可※選択項目!$U$3)))</f>
        <v/>
      </c>
      <c r="U80" s="21" t="str">
        <f>IF($L80="","",IF($J80="単板",(※編集不可※選択項目!$Q$5*$L80+※編集不可※選択項目!$U$5),(※編集不可※選択項目!$Q73*$L80+※編集不可※選択項目!$U$6)))</f>
        <v/>
      </c>
      <c r="V80" s="21" t="str">
        <f>IF($L80="","",IF($J80="単板",(※編集不可※選択項目!$Q$7*$L80+※編集不可※選択項目!$U$7),(※編集不可※選択項目!$Q$8*$L80+※編集不可※選択項目!$U$8)))</f>
        <v/>
      </c>
    </row>
    <row r="81" spans="1:22" s="11" customFormat="1" ht="25.2" customHeight="1" x14ac:dyDescent="0.2">
      <c r="A81" s="161">
        <f t="shared" si="10"/>
        <v>69</v>
      </c>
      <c r="B81" s="186" t="str">
        <f t="shared" si="11"/>
        <v/>
      </c>
      <c r="C81" s="163"/>
      <c r="D81" s="177" t="str">
        <f t="shared" si="12"/>
        <v/>
      </c>
      <c r="E81" s="177" t="str">
        <f t="shared" si="13"/>
        <v/>
      </c>
      <c r="F81" s="186" t="str">
        <f t="shared" si="14"/>
        <v/>
      </c>
      <c r="G81" s="163"/>
      <c r="H81" s="163"/>
      <c r="I81" s="164"/>
      <c r="J81" s="186" t="str">
        <f t="shared" si="15"/>
        <v/>
      </c>
      <c r="K81" s="164"/>
      <c r="L81" s="123"/>
      <c r="M81" s="187" t="str">
        <f>IF(COUNTIF(※編集不可※選択項目!$AG$3:$AG$11,I81&amp;K81)=1,VLOOKUP(I81&amp;K81,※編集不可※選択項目!$AG$3:$AH$11,2,FALSE),"")</f>
        <v/>
      </c>
      <c r="N81" s="182"/>
      <c r="O81" s="20"/>
      <c r="P81" s="165"/>
      <c r="Q81" s="20"/>
      <c r="R81" s="166"/>
      <c r="S81" s="97" t="str">
        <f t="shared" si="9"/>
        <v/>
      </c>
      <c r="T81" s="21" t="str">
        <f>IF($L81="","",IF($J81="単板",(※編集不可※選択項目!$Q$4*$L81+※編集不可※選択項目!$U$4),(※編集不可※選択項目!$Q$3*$L81+※編集不可※選択項目!$U$3)))</f>
        <v/>
      </c>
      <c r="U81" s="21" t="str">
        <f>IF($L81="","",IF($J81="単板",(※編集不可※選択項目!$Q$5*$L81+※編集不可※選択項目!$U$5),(※編集不可※選択項目!$Q74*$L81+※編集不可※選択項目!$U$6)))</f>
        <v/>
      </c>
      <c r="V81" s="21" t="str">
        <f>IF($L81="","",IF($J81="単板",(※編集不可※選択項目!$Q$7*$L81+※編集不可※選択項目!$U$7),(※編集不可※選択項目!$Q$8*$L81+※編集不可※選択項目!$U$8)))</f>
        <v/>
      </c>
    </row>
    <row r="82" spans="1:22" s="11" customFormat="1" ht="25.2" customHeight="1" x14ac:dyDescent="0.2">
      <c r="A82" s="161">
        <f t="shared" si="10"/>
        <v>70</v>
      </c>
      <c r="B82" s="186" t="str">
        <f t="shared" si="11"/>
        <v/>
      </c>
      <c r="C82" s="163"/>
      <c r="D82" s="177" t="str">
        <f t="shared" si="12"/>
        <v/>
      </c>
      <c r="E82" s="177" t="str">
        <f t="shared" si="13"/>
        <v/>
      </c>
      <c r="F82" s="186" t="str">
        <f t="shared" si="14"/>
        <v/>
      </c>
      <c r="G82" s="163"/>
      <c r="H82" s="163"/>
      <c r="I82" s="164"/>
      <c r="J82" s="186" t="str">
        <f t="shared" si="15"/>
        <v/>
      </c>
      <c r="K82" s="164"/>
      <c r="L82" s="123"/>
      <c r="M82" s="187" t="str">
        <f>IF(COUNTIF(※編集不可※選択項目!$AG$3:$AG$11,I82&amp;K82)=1,VLOOKUP(I82&amp;K82,※編集不可※選択項目!$AG$3:$AH$11,2,FALSE),"")</f>
        <v/>
      </c>
      <c r="N82" s="182"/>
      <c r="O82" s="20"/>
      <c r="P82" s="165"/>
      <c r="Q82" s="20"/>
      <c r="R82" s="166"/>
      <c r="S82" s="97" t="str">
        <f t="shared" si="9"/>
        <v/>
      </c>
      <c r="T82" s="21" t="str">
        <f>IF($L82="","",IF($J82="単板",(※編集不可※選択項目!$Q$4*$L82+※編集不可※選択項目!$U$4),(※編集不可※選択項目!$Q$3*$L82+※編集不可※選択項目!$U$3)))</f>
        <v/>
      </c>
      <c r="U82" s="21" t="str">
        <f>IF($L82="","",IF($J82="単板",(※編集不可※選択項目!$Q$5*$L82+※編集不可※選択項目!$U$5),(※編集不可※選択項目!$Q75*$L82+※編集不可※選択項目!$U$6)))</f>
        <v/>
      </c>
      <c r="V82" s="21" t="str">
        <f>IF($L82="","",IF($J82="単板",(※編集不可※選択項目!$Q$7*$L82+※編集不可※選択項目!$U$7),(※編集不可※選択項目!$Q$8*$L82+※編集不可※選択項目!$U$8)))</f>
        <v/>
      </c>
    </row>
    <row r="83" spans="1:22" s="11" customFormat="1" ht="25.2" customHeight="1" x14ac:dyDescent="0.2">
      <c r="A83" s="161">
        <f t="shared" si="10"/>
        <v>71</v>
      </c>
      <c r="B83" s="186" t="str">
        <f t="shared" si="11"/>
        <v/>
      </c>
      <c r="C83" s="163"/>
      <c r="D83" s="177" t="str">
        <f t="shared" si="12"/>
        <v/>
      </c>
      <c r="E83" s="177" t="str">
        <f t="shared" si="13"/>
        <v/>
      </c>
      <c r="F83" s="186" t="str">
        <f t="shared" si="14"/>
        <v/>
      </c>
      <c r="G83" s="163"/>
      <c r="H83" s="163"/>
      <c r="I83" s="164"/>
      <c r="J83" s="186" t="str">
        <f t="shared" si="15"/>
        <v/>
      </c>
      <c r="K83" s="164"/>
      <c r="L83" s="123"/>
      <c r="M83" s="187" t="str">
        <f>IF(COUNTIF(※編集不可※選択項目!$AG$3:$AG$11,I83&amp;K83)=1,VLOOKUP(I83&amp;K83,※編集不可※選択項目!$AG$3:$AH$11,2,FALSE),"")</f>
        <v/>
      </c>
      <c r="N83" s="182"/>
      <c r="O83" s="20"/>
      <c r="P83" s="165"/>
      <c r="Q83" s="20"/>
      <c r="R83" s="166"/>
      <c r="S83" s="97" t="str">
        <f t="shared" si="9"/>
        <v/>
      </c>
      <c r="T83" s="21" t="str">
        <f>IF($L83="","",IF($J83="単板",(※編集不可※選択項目!$Q$4*$L83+※編集不可※選択項目!$U$4),(※編集不可※選択項目!$Q$3*$L83+※編集不可※選択項目!$U$3)))</f>
        <v/>
      </c>
      <c r="U83" s="21" t="str">
        <f>IF($L83="","",IF($J83="単板",(※編集不可※選択項目!$Q$5*$L83+※編集不可※選択項目!$U$5),(※編集不可※選択項目!$Q76*$L83+※編集不可※選択項目!$U$6)))</f>
        <v/>
      </c>
      <c r="V83" s="21" t="str">
        <f>IF($L83="","",IF($J83="単板",(※編集不可※選択項目!$Q$7*$L83+※編集不可※選択項目!$U$7),(※編集不可※選択項目!$Q$8*$L83+※編集不可※選択項目!$U$8)))</f>
        <v/>
      </c>
    </row>
    <row r="84" spans="1:22" s="11" customFormat="1" ht="25.2" customHeight="1" x14ac:dyDescent="0.2">
      <c r="A84" s="161">
        <f t="shared" si="10"/>
        <v>72</v>
      </c>
      <c r="B84" s="186" t="str">
        <f t="shared" si="11"/>
        <v/>
      </c>
      <c r="C84" s="163"/>
      <c r="D84" s="177" t="str">
        <f t="shared" si="12"/>
        <v/>
      </c>
      <c r="E84" s="177" t="str">
        <f t="shared" si="13"/>
        <v/>
      </c>
      <c r="F84" s="186" t="str">
        <f t="shared" si="14"/>
        <v/>
      </c>
      <c r="G84" s="163"/>
      <c r="H84" s="163"/>
      <c r="I84" s="164"/>
      <c r="J84" s="186" t="str">
        <f t="shared" si="15"/>
        <v/>
      </c>
      <c r="K84" s="164"/>
      <c r="L84" s="123"/>
      <c r="M84" s="187" t="str">
        <f>IF(COUNTIF(※編集不可※選択項目!$AG$3:$AG$11,I84&amp;K84)=1,VLOOKUP(I84&amp;K84,※編集不可※選択項目!$AG$3:$AH$11,2,FALSE),"")</f>
        <v/>
      </c>
      <c r="N84" s="182"/>
      <c r="O84" s="20"/>
      <c r="P84" s="165"/>
      <c r="Q84" s="20"/>
      <c r="R84" s="166"/>
      <c r="S84" s="97" t="str">
        <f t="shared" si="9"/>
        <v/>
      </c>
      <c r="T84" s="21" t="str">
        <f>IF($L84="","",IF($J84="単板",(※編集不可※選択項目!$Q$4*$L84+※編集不可※選択項目!$U$4),(※編集不可※選択項目!$Q$3*$L84+※編集不可※選択項目!$U$3)))</f>
        <v/>
      </c>
      <c r="U84" s="21" t="str">
        <f>IF($L84="","",IF($J84="単板",(※編集不可※選択項目!$Q$5*$L84+※編集不可※選択項目!$U$5),(※編集不可※選択項目!$Q77*$L84+※編集不可※選択項目!$U$6)))</f>
        <v/>
      </c>
      <c r="V84" s="21" t="str">
        <f>IF($L84="","",IF($J84="単板",(※編集不可※選択項目!$Q$7*$L84+※編集不可※選択項目!$U$7),(※編集不可※選択項目!$Q$8*$L84+※編集不可※選択項目!$U$8)))</f>
        <v/>
      </c>
    </row>
    <row r="85" spans="1:22" s="11" customFormat="1" ht="25.2" customHeight="1" x14ac:dyDescent="0.2">
      <c r="A85" s="161">
        <f t="shared" si="10"/>
        <v>73</v>
      </c>
      <c r="B85" s="186" t="str">
        <f t="shared" si="11"/>
        <v/>
      </c>
      <c r="C85" s="163"/>
      <c r="D85" s="177" t="str">
        <f t="shared" si="12"/>
        <v/>
      </c>
      <c r="E85" s="177" t="str">
        <f t="shared" si="13"/>
        <v/>
      </c>
      <c r="F85" s="186" t="str">
        <f t="shared" si="14"/>
        <v/>
      </c>
      <c r="G85" s="163"/>
      <c r="H85" s="163"/>
      <c r="I85" s="164"/>
      <c r="J85" s="186" t="str">
        <f t="shared" si="15"/>
        <v/>
      </c>
      <c r="K85" s="164"/>
      <c r="L85" s="123"/>
      <c r="M85" s="187" t="str">
        <f>IF(COUNTIF(※編集不可※選択項目!$AG$3:$AG$11,I85&amp;K85)=1,VLOOKUP(I85&amp;K85,※編集不可※選択項目!$AG$3:$AH$11,2,FALSE),"")</f>
        <v/>
      </c>
      <c r="N85" s="182"/>
      <c r="O85" s="20"/>
      <c r="P85" s="165"/>
      <c r="Q85" s="20"/>
      <c r="R85" s="166"/>
      <c r="S85" s="97" t="str">
        <f t="shared" si="9"/>
        <v/>
      </c>
      <c r="T85" s="21" t="str">
        <f>IF($L85="","",IF($J85="単板",(※編集不可※選択項目!$Q$4*$L85+※編集不可※選択項目!$U$4),(※編集不可※選択項目!$Q$3*$L85+※編集不可※選択項目!$U$3)))</f>
        <v/>
      </c>
      <c r="U85" s="21" t="str">
        <f>IF($L85="","",IF($J85="単板",(※編集不可※選択項目!$Q$5*$L85+※編集不可※選択項目!$U$5),(※編集不可※選択項目!$Q78*$L85+※編集不可※選択項目!$U$6)))</f>
        <v/>
      </c>
      <c r="V85" s="21" t="str">
        <f>IF($L85="","",IF($J85="単板",(※編集不可※選択項目!$Q$7*$L85+※編集不可※選択項目!$U$7),(※編集不可※選択項目!$Q$8*$L85+※編集不可※選択項目!$U$8)))</f>
        <v/>
      </c>
    </row>
    <row r="86" spans="1:22" s="11" customFormat="1" ht="25.2" customHeight="1" x14ac:dyDescent="0.2">
      <c r="A86" s="161">
        <f t="shared" si="10"/>
        <v>74</v>
      </c>
      <c r="B86" s="186" t="str">
        <f t="shared" si="11"/>
        <v/>
      </c>
      <c r="C86" s="163"/>
      <c r="D86" s="177" t="str">
        <f t="shared" si="12"/>
        <v/>
      </c>
      <c r="E86" s="177" t="str">
        <f t="shared" si="13"/>
        <v/>
      </c>
      <c r="F86" s="186" t="str">
        <f t="shared" si="14"/>
        <v/>
      </c>
      <c r="G86" s="163"/>
      <c r="H86" s="163"/>
      <c r="I86" s="164"/>
      <c r="J86" s="186" t="str">
        <f t="shared" si="15"/>
        <v/>
      </c>
      <c r="K86" s="164"/>
      <c r="L86" s="123"/>
      <c r="M86" s="187" t="str">
        <f>IF(COUNTIF(※編集不可※選択項目!$AG$3:$AG$11,I86&amp;K86)=1,VLOOKUP(I86&amp;K86,※編集不可※選択項目!$AG$3:$AH$11,2,FALSE),"")</f>
        <v/>
      </c>
      <c r="N86" s="182"/>
      <c r="O86" s="20"/>
      <c r="P86" s="165"/>
      <c r="Q86" s="20"/>
      <c r="R86" s="166"/>
      <c r="S86" s="97" t="str">
        <f t="shared" si="9"/>
        <v/>
      </c>
      <c r="T86" s="21" t="str">
        <f>IF($L86="","",IF($J86="単板",(※編集不可※選択項目!$Q$4*$L86+※編集不可※選択項目!$U$4),(※編集不可※選択項目!$Q$3*$L86+※編集不可※選択項目!$U$3)))</f>
        <v/>
      </c>
      <c r="U86" s="21" t="str">
        <f>IF($L86="","",IF($J86="単板",(※編集不可※選択項目!$Q$5*$L86+※編集不可※選択項目!$U$5),(※編集不可※選択項目!$Q79*$L86+※編集不可※選択項目!$U$6)))</f>
        <v/>
      </c>
      <c r="V86" s="21" t="str">
        <f>IF($L86="","",IF($J86="単板",(※編集不可※選択項目!$Q$7*$L86+※編集不可※選択項目!$U$7),(※編集不可※選択項目!$Q$8*$L86+※編集不可※選択項目!$U$8)))</f>
        <v/>
      </c>
    </row>
    <row r="87" spans="1:22" s="11" customFormat="1" ht="25.2" customHeight="1" x14ac:dyDescent="0.2">
      <c r="A87" s="161">
        <f t="shared" si="10"/>
        <v>75</v>
      </c>
      <c r="B87" s="186" t="str">
        <f t="shared" si="11"/>
        <v/>
      </c>
      <c r="C87" s="163"/>
      <c r="D87" s="177" t="str">
        <f t="shared" si="12"/>
        <v/>
      </c>
      <c r="E87" s="177" t="str">
        <f t="shared" si="13"/>
        <v/>
      </c>
      <c r="F87" s="186" t="str">
        <f t="shared" si="14"/>
        <v/>
      </c>
      <c r="G87" s="163"/>
      <c r="H87" s="163"/>
      <c r="I87" s="164"/>
      <c r="J87" s="186" t="str">
        <f t="shared" si="15"/>
        <v/>
      </c>
      <c r="K87" s="164"/>
      <c r="L87" s="123"/>
      <c r="M87" s="187" t="str">
        <f>IF(COUNTIF(※編集不可※選択項目!$AG$3:$AG$11,I87&amp;K87)=1,VLOOKUP(I87&amp;K87,※編集不可※選択項目!$AG$3:$AH$11,2,FALSE),"")</f>
        <v/>
      </c>
      <c r="N87" s="182"/>
      <c r="O87" s="20"/>
      <c r="P87" s="165"/>
      <c r="Q87" s="20"/>
      <c r="R87" s="166"/>
      <c r="S87" s="97" t="str">
        <f t="shared" si="9"/>
        <v/>
      </c>
      <c r="T87" s="21" t="str">
        <f>IF($L87="","",IF($J87="単板",(※編集不可※選択項目!$Q$4*$L87+※編集不可※選択項目!$U$4),(※編集不可※選択項目!$Q$3*$L87+※編集不可※選択項目!$U$3)))</f>
        <v/>
      </c>
      <c r="U87" s="21" t="str">
        <f>IF($L87="","",IF($J87="単板",(※編集不可※選択項目!$Q$5*$L87+※編集不可※選択項目!$U$5),(※編集不可※選択項目!$Q80*$L87+※編集不可※選択項目!$U$6)))</f>
        <v/>
      </c>
      <c r="V87" s="21" t="str">
        <f>IF($L87="","",IF($J87="単板",(※編集不可※選択項目!$Q$7*$L87+※編集不可※選択項目!$U$7),(※編集不可※選択項目!$Q$8*$L87+※編集不可※選択項目!$U$8)))</f>
        <v/>
      </c>
    </row>
    <row r="88" spans="1:22" s="11" customFormat="1" ht="25.2" customHeight="1" x14ac:dyDescent="0.2">
      <c r="A88" s="161">
        <f t="shared" si="10"/>
        <v>76</v>
      </c>
      <c r="B88" s="186" t="str">
        <f t="shared" si="11"/>
        <v/>
      </c>
      <c r="C88" s="163"/>
      <c r="D88" s="177" t="str">
        <f t="shared" si="12"/>
        <v/>
      </c>
      <c r="E88" s="177" t="str">
        <f t="shared" si="13"/>
        <v/>
      </c>
      <c r="F88" s="186" t="str">
        <f t="shared" si="14"/>
        <v/>
      </c>
      <c r="G88" s="163"/>
      <c r="H88" s="163"/>
      <c r="I88" s="164"/>
      <c r="J88" s="186" t="str">
        <f t="shared" si="15"/>
        <v/>
      </c>
      <c r="K88" s="164"/>
      <c r="L88" s="123"/>
      <c r="M88" s="187" t="str">
        <f>IF(COUNTIF(※編集不可※選択項目!$AG$3:$AG$11,I88&amp;K88)=1,VLOOKUP(I88&amp;K88,※編集不可※選択項目!$AG$3:$AH$11,2,FALSE),"")</f>
        <v/>
      </c>
      <c r="N88" s="182"/>
      <c r="O88" s="20"/>
      <c r="P88" s="165"/>
      <c r="Q88" s="20"/>
      <c r="R88" s="166"/>
      <c r="S88" s="97" t="str">
        <f t="shared" si="9"/>
        <v/>
      </c>
      <c r="T88" s="21" t="str">
        <f>IF($L88="","",IF($J88="単板",(※編集不可※選択項目!$Q$4*$L88+※編集不可※選択項目!$U$4),(※編集不可※選択項目!$Q$3*$L88+※編集不可※選択項目!$U$3)))</f>
        <v/>
      </c>
      <c r="U88" s="21" t="str">
        <f>IF($L88="","",IF($J88="単板",(※編集不可※選択項目!$Q$5*$L88+※編集不可※選択項目!$U$5),(※編集不可※選択項目!$Q81*$L88+※編集不可※選択項目!$U$6)))</f>
        <v/>
      </c>
      <c r="V88" s="21" t="str">
        <f>IF($L88="","",IF($J88="単板",(※編集不可※選択項目!$Q$7*$L88+※編集不可※選択項目!$U$7),(※編集不可※選択項目!$Q$8*$L88+※編集不可※選択項目!$U$8)))</f>
        <v/>
      </c>
    </row>
    <row r="89" spans="1:22" s="11" customFormat="1" ht="25.2" customHeight="1" x14ac:dyDescent="0.2">
      <c r="A89" s="161">
        <f t="shared" si="10"/>
        <v>77</v>
      </c>
      <c r="B89" s="186" t="str">
        <f t="shared" si="11"/>
        <v/>
      </c>
      <c r="C89" s="163"/>
      <c r="D89" s="177" t="str">
        <f t="shared" si="12"/>
        <v/>
      </c>
      <c r="E89" s="177" t="str">
        <f t="shared" si="13"/>
        <v/>
      </c>
      <c r="F89" s="186" t="str">
        <f t="shared" si="14"/>
        <v/>
      </c>
      <c r="G89" s="163"/>
      <c r="H89" s="163"/>
      <c r="I89" s="164"/>
      <c r="J89" s="186" t="str">
        <f t="shared" si="15"/>
        <v/>
      </c>
      <c r="K89" s="164"/>
      <c r="L89" s="123"/>
      <c r="M89" s="187" t="str">
        <f>IF(COUNTIF(※編集不可※選択項目!$AG$3:$AG$11,I89&amp;K89)=1,VLOOKUP(I89&amp;K89,※編集不可※選択項目!$AG$3:$AH$11,2,FALSE),"")</f>
        <v/>
      </c>
      <c r="N89" s="182"/>
      <c r="O89" s="20"/>
      <c r="P89" s="165"/>
      <c r="Q89" s="20"/>
      <c r="R89" s="166"/>
      <c r="S89" s="97" t="str">
        <f t="shared" si="9"/>
        <v/>
      </c>
      <c r="T89" s="21" t="str">
        <f>IF($L89="","",IF($J89="単板",(※編集不可※選択項目!$Q$4*$L89+※編集不可※選択項目!$U$4),(※編集不可※選択項目!$Q$3*$L89+※編集不可※選択項目!$U$3)))</f>
        <v/>
      </c>
      <c r="U89" s="21" t="str">
        <f>IF($L89="","",IF($J89="単板",(※編集不可※選択項目!$Q$5*$L89+※編集不可※選択項目!$U$5),(※編集不可※選択項目!$Q82*$L89+※編集不可※選択項目!$U$6)))</f>
        <v/>
      </c>
      <c r="V89" s="21" t="str">
        <f>IF($L89="","",IF($J89="単板",(※編集不可※選択項目!$Q$7*$L89+※編集不可※選択項目!$U$7),(※編集不可※選択項目!$Q$8*$L89+※編集不可※選択項目!$U$8)))</f>
        <v/>
      </c>
    </row>
    <row r="90" spans="1:22" s="11" customFormat="1" ht="25.2" customHeight="1" x14ac:dyDescent="0.2">
      <c r="A90" s="161">
        <f t="shared" si="10"/>
        <v>78</v>
      </c>
      <c r="B90" s="186" t="str">
        <f t="shared" si="11"/>
        <v/>
      </c>
      <c r="C90" s="163"/>
      <c r="D90" s="177" t="str">
        <f t="shared" si="12"/>
        <v/>
      </c>
      <c r="E90" s="177" t="str">
        <f t="shared" si="13"/>
        <v/>
      </c>
      <c r="F90" s="186" t="str">
        <f t="shared" si="14"/>
        <v/>
      </c>
      <c r="G90" s="163"/>
      <c r="H90" s="163"/>
      <c r="I90" s="164"/>
      <c r="J90" s="186" t="str">
        <f t="shared" si="15"/>
        <v/>
      </c>
      <c r="K90" s="164"/>
      <c r="L90" s="123"/>
      <c r="M90" s="187" t="str">
        <f>IF(COUNTIF(※編集不可※選択項目!$AG$3:$AG$11,I90&amp;K90)=1,VLOOKUP(I90&amp;K90,※編集不可※選択項目!$AG$3:$AH$11,2,FALSE),"")</f>
        <v/>
      </c>
      <c r="N90" s="182"/>
      <c r="O90" s="20"/>
      <c r="P90" s="165"/>
      <c r="Q90" s="20"/>
      <c r="R90" s="166"/>
      <c r="S90" s="97" t="str">
        <f t="shared" si="9"/>
        <v/>
      </c>
      <c r="T90" s="21" t="str">
        <f>IF($L90="","",IF($J90="単板",(※編集不可※選択項目!$Q$4*$L90+※編集不可※選択項目!$U$4),(※編集不可※選択項目!$Q$3*$L90+※編集不可※選択項目!$U$3)))</f>
        <v/>
      </c>
      <c r="U90" s="21" t="str">
        <f>IF($L90="","",IF($J90="単板",(※編集不可※選択項目!$Q$5*$L90+※編集不可※選択項目!$U$5),(※編集不可※選択項目!$Q83*$L90+※編集不可※選択項目!$U$6)))</f>
        <v/>
      </c>
      <c r="V90" s="21" t="str">
        <f>IF($L90="","",IF($J90="単板",(※編集不可※選択項目!$Q$7*$L90+※編集不可※選択項目!$U$7),(※編集不可※選択項目!$Q$8*$L90+※編集不可※選択項目!$U$8)))</f>
        <v/>
      </c>
    </row>
    <row r="91" spans="1:22" s="11" customFormat="1" ht="25.2" customHeight="1" x14ac:dyDescent="0.2">
      <c r="A91" s="161">
        <f t="shared" si="10"/>
        <v>79</v>
      </c>
      <c r="B91" s="186" t="str">
        <f t="shared" si="11"/>
        <v/>
      </c>
      <c r="C91" s="163"/>
      <c r="D91" s="177" t="str">
        <f t="shared" si="12"/>
        <v/>
      </c>
      <c r="E91" s="177" t="str">
        <f t="shared" si="13"/>
        <v/>
      </c>
      <c r="F91" s="186" t="str">
        <f t="shared" si="14"/>
        <v/>
      </c>
      <c r="G91" s="163"/>
      <c r="H91" s="163"/>
      <c r="I91" s="164"/>
      <c r="J91" s="186" t="str">
        <f t="shared" si="15"/>
        <v/>
      </c>
      <c r="K91" s="164"/>
      <c r="L91" s="123"/>
      <c r="M91" s="187" t="str">
        <f>IF(COUNTIF(※編集不可※選択項目!$AG$3:$AG$11,I91&amp;K91)=1,VLOOKUP(I91&amp;K91,※編集不可※選択項目!$AG$3:$AH$11,2,FALSE),"")</f>
        <v/>
      </c>
      <c r="N91" s="182"/>
      <c r="O91" s="20"/>
      <c r="P91" s="165"/>
      <c r="Q91" s="20"/>
      <c r="R91" s="166"/>
      <c r="S91" s="97" t="str">
        <f t="shared" si="9"/>
        <v/>
      </c>
      <c r="T91" s="21" t="str">
        <f>IF($L91="","",IF($J91="単板",(※編集不可※選択項目!$Q$4*$L91+※編集不可※選択項目!$U$4),(※編集不可※選択項目!$Q$3*$L91+※編集不可※選択項目!$U$3)))</f>
        <v/>
      </c>
      <c r="U91" s="21" t="str">
        <f>IF($L91="","",IF($J91="単板",(※編集不可※選択項目!$Q$5*$L91+※編集不可※選択項目!$U$5),(※編集不可※選択項目!$Q84*$L91+※編集不可※選択項目!$U$6)))</f>
        <v/>
      </c>
      <c r="V91" s="21" t="str">
        <f>IF($L91="","",IF($J91="単板",(※編集不可※選択項目!$Q$7*$L91+※編集不可※選択項目!$U$7),(※編集不可※選択項目!$Q$8*$L91+※編集不可※選択項目!$U$8)))</f>
        <v/>
      </c>
    </row>
    <row r="92" spans="1:22" s="11" customFormat="1" ht="25.2" customHeight="1" x14ac:dyDescent="0.2">
      <c r="A92" s="161">
        <f t="shared" si="10"/>
        <v>80</v>
      </c>
      <c r="B92" s="186" t="str">
        <f t="shared" si="11"/>
        <v/>
      </c>
      <c r="C92" s="163"/>
      <c r="D92" s="177" t="str">
        <f t="shared" si="12"/>
        <v/>
      </c>
      <c r="E92" s="177" t="str">
        <f t="shared" si="13"/>
        <v/>
      </c>
      <c r="F92" s="186" t="str">
        <f t="shared" si="14"/>
        <v/>
      </c>
      <c r="G92" s="163"/>
      <c r="H92" s="163"/>
      <c r="I92" s="164"/>
      <c r="J92" s="186" t="str">
        <f t="shared" si="15"/>
        <v/>
      </c>
      <c r="K92" s="164"/>
      <c r="L92" s="123"/>
      <c r="M92" s="187" t="str">
        <f>IF(COUNTIF(※編集不可※選択項目!$AG$3:$AG$11,I92&amp;K92)=1,VLOOKUP(I92&amp;K92,※編集不可※選択項目!$AG$3:$AH$11,2,FALSE),"")</f>
        <v/>
      </c>
      <c r="N92" s="182"/>
      <c r="O92" s="20"/>
      <c r="P92" s="165"/>
      <c r="Q92" s="20"/>
      <c r="R92" s="166"/>
      <c r="S92" s="97" t="str">
        <f t="shared" si="9"/>
        <v/>
      </c>
      <c r="T92" s="21" t="str">
        <f>IF($L92="","",IF($J92="単板",(※編集不可※選択項目!$Q$4*$L92+※編集不可※選択項目!$U$4),(※編集不可※選択項目!$Q$3*$L92+※編集不可※選択項目!$U$3)))</f>
        <v/>
      </c>
      <c r="U92" s="21" t="str">
        <f>IF($L92="","",IF($J92="単板",(※編集不可※選択項目!$Q$5*$L92+※編集不可※選択項目!$U$5),(※編集不可※選択項目!$Q85*$L92+※編集不可※選択項目!$U$6)))</f>
        <v/>
      </c>
      <c r="V92" s="21" t="str">
        <f>IF($L92="","",IF($J92="単板",(※編集不可※選択項目!$Q$7*$L92+※編集不可※選択項目!$U$7),(※編集不可※選択項目!$Q$8*$L92+※編集不可※選択項目!$U$8)))</f>
        <v/>
      </c>
    </row>
    <row r="93" spans="1:22" s="11" customFormat="1" ht="25.2" customHeight="1" x14ac:dyDescent="0.2">
      <c r="A93" s="161">
        <f t="shared" si="10"/>
        <v>81</v>
      </c>
      <c r="B93" s="186" t="str">
        <f t="shared" si="11"/>
        <v/>
      </c>
      <c r="C93" s="163"/>
      <c r="D93" s="177" t="str">
        <f t="shared" si="12"/>
        <v/>
      </c>
      <c r="E93" s="177" t="str">
        <f t="shared" si="13"/>
        <v/>
      </c>
      <c r="F93" s="186" t="str">
        <f t="shared" si="14"/>
        <v/>
      </c>
      <c r="G93" s="163"/>
      <c r="H93" s="163"/>
      <c r="I93" s="164"/>
      <c r="J93" s="186" t="str">
        <f t="shared" si="15"/>
        <v/>
      </c>
      <c r="K93" s="164"/>
      <c r="L93" s="123"/>
      <c r="M93" s="187" t="str">
        <f>IF(COUNTIF(※編集不可※選択項目!$AG$3:$AG$11,I93&amp;K93)=1,VLOOKUP(I93&amp;K93,※編集不可※選択項目!$AG$3:$AH$11,2,FALSE),"")</f>
        <v/>
      </c>
      <c r="N93" s="182"/>
      <c r="O93" s="20"/>
      <c r="P93" s="165"/>
      <c r="Q93" s="20"/>
      <c r="R93" s="166"/>
      <c r="S93" s="97" t="str">
        <f t="shared" si="9"/>
        <v/>
      </c>
      <c r="T93" s="21" t="str">
        <f>IF($L93="","",IF($J93="単板",(※編集不可※選択項目!$Q$4*$L93+※編集不可※選択項目!$U$4),(※編集不可※選択項目!$Q$3*$L93+※編集不可※選択項目!$U$3)))</f>
        <v/>
      </c>
      <c r="U93" s="21" t="str">
        <f>IF($L93="","",IF($J93="単板",(※編集不可※選択項目!$Q$5*$L93+※編集不可※選択項目!$U$5),(※編集不可※選択項目!$Q86*$L93+※編集不可※選択項目!$U$6)))</f>
        <v/>
      </c>
      <c r="V93" s="21" t="str">
        <f>IF($L93="","",IF($J93="単板",(※編集不可※選択項目!$Q$7*$L93+※編集不可※選択項目!$U$7),(※編集不可※選択項目!$Q$8*$L93+※編集不可※選択項目!$U$8)))</f>
        <v/>
      </c>
    </row>
    <row r="94" spans="1:22" s="11" customFormat="1" ht="25.2" customHeight="1" x14ac:dyDescent="0.2">
      <c r="A94" s="161">
        <f t="shared" si="10"/>
        <v>82</v>
      </c>
      <c r="B94" s="186" t="str">
        <f t="shared" si="11"/>
        <v/>
      </c>
      <c r="C94" s="163"/>
      <c r="D94" s="177" t="str">
        <f t="shared" si="12"/>
        <v/>
      </c>
      <c r="E94" s="177" t="str">
        <f t="shared" si="13"/>
        <v/>
      </c>
      <c r="F94" s="186" t="str">
        <f t="shared" si="14"/>
        <v/>
      </c>
      <c r="G94" s="163"/>
      <c r="H94" s="163"/>
      <c r="I94" s="164"/>
      <c r="J94" s="186" t="str">
        <f t="shared" si="15"/>
        <v/>
      </c>
      <c r="K94" s="164"/>
      <c r="L94" s="123"/>
      <c r="M94" s="187" t="str">
        <f>IF(COUNTIF(※編集不可※選択項目!$AG$3:$AG$11,I94&amp;K94)=1,VLOOKUP(I94&amp;K94,※編集不可※選択項目!$AG$3:$AH$11,2,FALSE),"")</f>
        <v/>
      </c>
      <c r="N94" s="182"/>
      <c r="O94" s="20"/>
      <c r="P94" s="165"/>
      <c r="Q94" s="20"/>
      <c r="R94" s="166"/>
      <c r="S94" s="97" t="str">
        <f t="shared" si="9"/>
        <v/>
      </c>
      <c r="T94" s="21" t="str">
        <f>IF($L94="","",IF($J94="単板",(※編集不可※選択項目!$Q$4*$L94+※編集不可※選択項目!$U$4),(※編集不可※選択項目!$Q$3*$L94+※編集不可※選択項目!$U$3)))</f>
        <v/>
      </c>
      <c r="U94" s="21" t="str">
        <f>IF($L94="","",IF($J94="単板",(※編集不可※選択項目!$Q$5*$L94+※編集不可※選択項目!$U$5),(※編集不可※選択項目!$Q87*$L94+※編集不可※選択項目!$U$6)))</f>
        <v/>
      </c>
      <c r="V94" s="21" t="str">
        <f>IF($L94="","",IF($J94="単板",(※編集不可※選択項目!$Q$7*$L94+※編集不可※選択項目!$U$7),(※編集不可※選択項目!$Q$8*$L94+※編集不可※選択項目!$U$8)))</f>
        <v/>
      </c>
    </row>
    <row r="95" spans="1:22" s="11" customFormat="1" ht="25.2" customHeight="1" x14ac:dyDescent="0.2">
      <c r="A95" s="161">
        <f t="shared" si="10"/>
        <v>83</v>
      </c>
      <c r="B95" s="186" t="str">
        <f t="shared" si="11"/>
        <v/>
      </c>
      <c r="C95" s="163"/>
      <c r="D95" s="177" t="str">
        <f t="shared" si="12"/>
        <v/>
      </c>
      <c r="E95" s="177" t="str">
        <f t="shared" si="13"/>
        <v/>
      </c>
      <c r="F95" s="186" t="str">
        <f t="shared" si="14"/>
        <v/>
      </c>
      <c r="G95" s="163"/>
      <c r="H95" s="163"/>
      <c r="I95" s="164"/>
      <c r="J95" s="186" t="str">
        <f t="shared" si="15"/>
        <v/>
      </c>
      <c r="K95" s="164"/>
      <c r="L95" s="123"/>
      <c r="M95" s="187" t="str">
        <f>IF(COUNTIF(※編集不可※選択項目!$AG$3:$AG$11,I95&amp;K95)=1,VLOOKUP(I95&amp;K95,※編集不可※選択項目!$AG$3:$AH$11,2,FALSE),"")</f>
        <v/>
      </c>
      <c r="N95" s="182"/>
      <c r="O95" s="20"/>
      <c r="P95" s="165"/>
      <c r="Q95" s="20"/>
      <c r="R95" s="166"/>
      <c r="S95" s="97" t="str">
        <f t="shared" si="9"/>
        <v/>
      </c>
      <c r="T95" s="21" t="str">
        <f>IF($L95="","",IF($J95="単板",(※編集不可※選択項目!$Q$4*$L95+※編集不可※選択項目!$U$4),(※編集不可※選択項目!$Q$3*$L95+※編集不可※選択項目!$U$3)))</f>
        <v/>
      </c>
      <c r="U95" s="21" t="str">
        <f>IF($L95="","",IF($J95="単板",(※編集不可※選択項目!$Q$5*$L95+※編集不可※選択項目!$U$5),(※編集不可※選択項目!$Q88*$L95+※編集不可※選択項目!$U$6)))</f>
        <v/>
      </c>
      <c r="V95" s="21" t="str">
        <f>IF($L95="","",IF($J95="単板",(※編集不可※選択項目!$Q$7*$L95+※編集不可※選択項目!$U$7),(※編集不可※選択項目!$Q$8*$L95+※編集不可※選択項目!$U$8)))</f>
        <v/>
      </c>
    </row>
    <row r="96" spans="1:22" s="11" customFormat="1" ht="25.2" customHeight="1" x14ac:dyDescent="0.2">
      <c r="A96" s="161">
        <f t="shared" si="10"/>
        <v>84</v>
      </c>
      <c r="B96" s="186" t="str">
        <f t="shared" si="11"/>
        <v/>
      </c>
      <c r="C96" s="163"/>
      <c r="D96" s="177" t="str">
        <f t="shared" si="12"/>
        <v/>
      </c>
      <c r="E96" s="177" t="str">
        <f t="shared" si="13"/>
        <v/>
      </c>
      <c r="F96" s="186" t="str">
        <f t="shared" si="14"/>
        <v/>
      </c>
      <c r="G96" s="163"/>
      <c r="H96" s="163"/>
      <c r="I96" s="164"/>
      <c r="J96" s="186" t="str">
        <f t="shared" si="15"/>
        <v/>
      </c>
      <c r="K96" s="164"/>
      <c r="L96" s="123"/>
      <c r="M96" s="187" t="str">
        <f>IF(COUNTIF(※編集不可※選択項目!$AG$3:$AG$11,I96&amp;K96)=1,VLOOKUP(I96&amp;K96,※編集不可※選択項目!$AG$3:$AH$11,2,FALSE),"")</f>
        <v/>
      </c>
      <c r="N96" s="182"/>
      <c r="O96" s="20"/>
      <c r="P96" s="165"/>
      <c r="Q96" s="20"/>
      <c r="R96" s="166"/>
      <c r="S96" s="97" t="str">
        <f t="shared" si="9"/>
        <v/>
      </c>
      <c r="T96" s="21" t="str">
        <f>IF($L96="","",IF($J96="単板",(※編集不可※選択項目!$Q$4*$L96+※編集不可※選択項目!$U$4),(※編集不可※選択項目!$Q$3*$L96+※編集不可※選択項目!$U$3)))</f>
        <v/>
      </c>
      <c r="U96" s="21" t="str">
        <f>IF($L96="","",IF($J96="単板",(※編集不可※選択項目!$Q$5*$L96+※編集不可※選択項目!$U$5),(※編集不可※選択項目!$Q89*$L96+※編集不可※選択項目!$U$6)))</f>
        <v/>
      </c>
      <c r="V96" s="21" t="str">
        <f>IF($L96="","",IF($J96="単板",(※編集不可※選択項目!$Q$7*$L96+※編集不可※選択項目!$U$7),(※編集不可※選択項目!$Q$8*$L96+※編集不可※選択項目!$U$8)))</f>
        <v/>
      </c>
    </row>
    <row r="97" spans="1:22" s="11" customFormat="1" ht="25.2" customHeight="1" x14ac:dyDescent="0.2">
      <c r="A97" s="161">
        <f t="shared" si="10"/>
        <v>85</v>
      </c>
      <c r="B97" s="186" t="str">
        <f t="shared" si="11"/>
        <v/>
      </c>
      <c r="C97" s="163"/>
      <c r="D97" s="177" t="str">
        <f t="shared" si="12"/>
        <v/>
      </c>
      <c r="E97" s="177" t="str">
        <f t="shared" si="13"/>
        <v/>
      </c>
      <c r="F97" s="186" t="str">
        <f t="shared" si="14"/>
        <v/>
      </c>
      <c r="G97" s="163"/>
      <c r="H97" s="163"/>
      <c r="I97" s="164"/>
      <c r="J97" s="186" t="str">
        <f t="shared" si="15"/>
        <v/>
      </c>
      <c r="K97" s="164"/>
      <c r="L97" s="123"/>
      <c r="M97" s="187" t="str">
        <f>IF(COUNTIF(※編集不可※選択項目!$AG$3:$AG$11,I97&amp;K97)=1,VLOOKUP(I97&amp;K97,※編集不可※選択項目!$AG$3:$AH$11,2,FALSE),"")</f>
        <v/>
      </c>
      <c r="N97" s="182"/>
      <c r="O97" s="20"/>
      <c r="P97" s="165"/>
      <c r="Q97" s="20"/>
      <c r="R97" s="166"/>
      <c r="S97" s="97" t="str">
        <f t="shared" si="9"/>
        <v/>
      </c>
      <c r="T97" s="21" t="str">
        <f>IF($L97="","",IF($J97="単板",(※編集不可※選択項目!$Q$4*$L97+※編集不可※選択項目!$U$4),(※編集不可※選択項目!$Q$3*$L97+※編集不可※選択項目!$U$3)))</f>
        <v/>
      </c>
      <c r="U97" s="21" t="str">
        <f>IF($L97="","",IF($J97="単板",(※編集不可※選択項目!$Q$5*$L97+※編集不可※選択項目!$U$5),(※編集不可※選択項目!$Q90*$L97+※編集不可※選択項目!$U$6)))</f>
        <v/>
      </c>
      <c r="V97" s="21" t="str">
        <f>IF($L97="","",IF($J97="単板",(※編集不可※選択項目!$Q$7*$L97+※編集不可※選択項目!$U$7),(※編集不可※選択項目!$Q$8*$L97+※編集不可※選択項目!$U$8)))</f>
        <v/>
      </c>
    </row>
    <row r="98" spans="1:22" s="11" customFormat="1" ht="25.2" customHeight="1" x14ac:dyDescent="0.2">
      <c r="A98" s="161">
        <f t="shared" si="10"/>
        <v>86</v>
      </c>
      <c r="B98" s="186" t="str">
        <f t="shared" si="11"/>
        <v/>
      </c>
      <c r="C98" s="163"/>
      <c r="D98" s="177" t="str">
        <f t="shared" si="12"/>
        <v/>
      </c>
      <c r="E98" s="177" t="str">
        <f t="shared" si="13"/>
        <v/>
      </c>
      <c r="F98" s="186" t="str">
        <f t="shared" si="14"/>
        <v/>
      </c>
      <c r="G98" s="163"/>
      <c r="H98" s="163"/>
      <c r="I98" s="164"/>
      <c r="J98" s="186" t="str">
        <f t="shared" si="15"/>
        <v/>
      </c>
      <c r="K98" s="164"/>
      <c r="L98" s="123"/>
      <c r="M98" s="187" t="str">
        <f>IF(COUNTIF(※編集不可※選択項目!$AG$3:$AG$11,I98&amp;K98)=1,VLOOKUP(I98&amp;K98,※編集不可※選択項目!$AG$3:$AH$11,2,FALSE),"")</f>
        <v/>
      </c>
      <c r="N98" s="182"/>
      <c r="O98" s="20"/>
      <c r="P98" s="165"/>
      <c r="Q98" s="20"/>
      <c r="R98" s="166"/>
      <c r="S98" s="97" t="str">
        <f t="shared" si="9"/>
        <v/>
      </c>
      <c r="T98" s="21" t="str">
        <f>IF($L98="","",IF($J98="単板",(※編集不可※選択項目!$Q$4*$L98+※編集不可※選択項目!$U$4),(※編集不可※選択項目!$Q$3*$L98+※編集不可※選択項目!$U$3)))</f>
        <v/>
      </c>
      <c r="U98" s="21" t="str">
        <f>IF($L98="","",IF($J98="単板",(※編集不可※選択項目!$Q$5*$L98+※編集不可※選択項目!$U$5),(※編集不可※選択項目!$Q91*$L98+※編集不可※選択項目!$U$6)))</f>
        <v/>
      </c>
      <c r="V98" s="21" t="str">
        <f>IF($L98="","",IF($J98="単板",(※編集不可※選択項目!$Q$7*$L98+※編集不可※選択項目!$U$7),(※編集不可※選択項目!$Q$8*$L98+※編集不可※選択項目!$U$8)))</f>
        <v/>
      </c>
    </row>
    <row r="99" spans="1:22" s="11" customFormat="1" ht="25.2" customHeight="1" x14ac:dyDescent="0.2">
      <c r="A99" s="161">
        <f t="shared" si="10"/>
        <v>87</v>
      </c>
      <c r="B99" s="186" t="str">
        <f t="shared" si="11"/>
        <v/>
      </c>
      <c r="C99" s="163"/>
      <c r="D99" s="177" t="str">
        <f t="shared" si="12"/>
        <v/>
      </c>
      <c r="E99" s="177" t="str">
        <f t="shared" si="13"/>
        <v/>
      </c>
      <c r="F99" s="186" t="str">
        <f t="shared" si="14"/>
        <v/>
      </c>
      <c r="G99" s="163"/>
      <c r="H99" s="163"/>
      <c r="I99" s="164"/>
      <c r="J99" s="186" t="str">
        <f t="shared" si="15"/>
        <v/>
      </c>
      <c r="K99" s="164"/>
      <c r="L99" s="123"/>
      <c r="M99" s="187" t="str">
        <f>IF(COUNTIF(※編集不可※選択項目!$AG$3:$AG$11,I99&amp;K99)=1,VLOOKUP(I99&amp;K99,※編集不可※選択項目!$AG$3:$AH$11,2,FALSE),"")</f>
        <v/>
      </c>
      <c r="N99" s="182"/>
      <c r="O99" s="20"/>
      <c r="P99" s="165"/>
      <c r="Q99" s="20"/>
      <c r="R99" s="166"/>
      <c r="S99" s="97" t="str">
        <f t="shared" si="9"/>
        <v/>
      </c>
      <c r="T99" s="21" t="str">
        <f>IF($L99="","",IF($J99="単板",(※編集不可※選択項目!$Q$4*$L99+※編集不可※選択項目!$U$4),(※編集不可※選択項目!$Q$3*$L99+※編集不可※選択項目!$U$3)))</f>
        <v/>
      </c>
      <c r="U99" s="21" t="str">
        <f>IF($L99="","",IF($J99="単板",(※編集不可※選択項目!$Q$5*$L99+※編集不可※選択項目!$U$5),(※編集不可※選択項目!$Q92*$L99+※編集不可※選択項目!$U$6)))</f>
        <v/>
      </c>
      <c r="V99" s="21" t="str">
        <f>IF($L99="","",IF($J99="単板",(※編集不可※選択項目!$Q$7*$L99+※編集不可※選択項目!$U$7),(※編集不可※選択項目!$Q$8*$L99+※編集不可※選択項目!$U$8)))</f>
        <v/>
      </c>
    </row>
    <row r="100" spans="1:22" s="11" customFormat="1" ht="25.2" customHeight="1" x14ac:dyDescent="0.2">
      <c r="A100" s="161">
        <f t="shared" si="10"/>
        <v>88</v>
      </c>
      <c r="B100" s="186" t="str">
        <f t="shared" si="11"/>
        <v/>
      </c>
      <c r="C100" s="163"/>
      <c r="D100" s="177" t="str">
        <f t="shared" si="12"/>
        <v/>
      </c>
      <c r="E100" s="177" t="str">
        <f t="shared" si="13"/>
        <v/>
      </c>
      <c r="F100" s="186" t="str">
        <f t="shared" si="14"/>
        <v/>
      </c>
      <c r="G100" s="163"/>
      <c r="H100" s="163"/>
      <c r="I100" s="164"/>
      <c r="J100" s="186" t="str">
        <f t="shared" si="15"/>
        <v/>
      </c>
      <c r="K100" s="164"/>
      <c r="L100" s="123"/>
      <c r="M100" s="187" t="str">
        <f>IF(COUNTIF(※編集不可※選択項目!$AG$3:$AG$11,I100&amp;K100)=1,VLOOKUP(I100&amp;K100,※編集不可※選択項目!$AG$3:$AH$11,2,FALSE),"")</f>
        <v/>
      </c>
      <c r="N100" s="182"/>
      <c r="O100" s="20"/>
      <c r="P100" s="165"/>
      <c r="Q100" s="20"/>
      <c r="R100" s="166"/>
      <c r="S100" s="97" t="str">
        <f t="shared" si="9"/>
        <v/>
      </c>
      <c r="T100" s="21" t="str">
        <f>IF($L100="","",IF($J100="単板",(※編集不可※選択項目!$Q$4*$L100+※編集不可※選択項目!$U$4),(※編集不可※選択項目!$Q$3*$L100+※編集不可※選択項目!$U$3)))</f>
        <v/>
      </c>
      <c r="U100" s="21" t="str">
        <f>IF($L100="","",IF($J100="単板",(※編集不可※選択項目!$Q$5*$L100+※編集不可※選択項目!$U$5),(※編集不可※選択項目!$Q93*$L100+※編集不可※選択項目!$U$6)))</f>
        <v/>
      </c>
      <c r="V100" s="21" t="str">
        <f>IF($L100="","",IF($J100="単板",(※編集不可※選択項目!$Q$7*$L100+※編集不可※選択項目!$U$7),(※編集不可※選択項目!$Q$8*$L100+※編集不可※選択項目!$U$8)))</f>
        <v/>
      </c>
    </row>
    <row r="101" spans="1:22" s="11" customFormat="1" ht="25.2" customHeight="1" x14ac:dyDescent="0.2">
      <c r="A101" s="161">
        <f t="shared" si="10"/>
        <v>89</v>
      </c>
      <c r="B101" s="186" t="str">
        <f t="shared" si="11"/>
        <v/>
      </c>
      <c r="C101" s="163"/>
      <c r="D101" s="177" t="str">
        <f t="shared" si="12"/>
        <v/>
      </c>
      <c r="E101" s="177" t="str">
        <f t="shared" si="13"/>
        <v/>
      </c>
      <c r="F101" s="186" t="str">
        <f t="shared" si="14"/>
        <v/>
      </c>
      <c r="G101" s="163"/>
      <c r="H101" s="163"/>
      <c r="I101" s="164"/>
      <c r="J101" s="186" t="str">
        <f t="shared" si="15"/>
        <v/>
      </c>
      <c r="K101" s="164"/>
      <c r="L101" s="123"/>
      <c r="M101" s="187" t="str">
        <f>IF(COUNTIF(※編集不可※選択項目!$AG$3:$AG$11,I101&amp;K101)=1,VLOOKUP(I101&amp;K101,※編集不可※選択項目!$AG$3:$AH$11,2,FALSE),"")</f>
        <v/>
      </c>
      <c r="N101" s="182"/>
      <c r="O101" s="20"/>
      <c r="P101" s="165"/>
      <c r="Q101" s="20"/>
      <c r="R101" s="166"/>
      <c r="S101" s="97" t="str">
        <f t="shared" si="9"/>
        <v/>
      </c>
      <c r="T101" s="21" t="str">
        <f>IF($L101="","",IF($J101="単板",(※編集不可※選択項目!$Q$4*$L101+※編集不可※選択項目!$U$4),(※編集不可※選択項目!$Q$3*$L101+※編集不可※選択項目!$U$3)))</f>
        <v/>
      </c>
      <c r="U101" s="21" t="str">
        <f>IF($L101="","",IF($J101="単板",(※編集不可※選択項目!$Q$5*$L101+※編集不可※選択項目!$U$5),(※編集不可※選択項目!$Q94*$L101+※編集不可※選択項目!$U$6)))</f>
        <v/>
      </c>
      <c r="V101" s="21" t="str">
        <f>IF($L101="","",IF($J101="単板",(※編集不可※選択項目!$Q$7*$L101+※編集不可※選択項目!$U$7),(※編集不可※選択項目!$Q$8*$L101+※編集不可※選択項目!$U$8)))</f>
        <v/>
      </c>
    </row>
    <row r="102" spans="1:22" s="11" customFormat="1" ht="25.2" customHeight="1" x14ac:dyDescent="0.2">
      <c r="A102" s="161">
        <f t="shared" si="10"/>
        <v>90</v>
      </c>
      <c r="B102" s="186" t="str">
        <f t="shared" si="11"/>
        <v/>
      </c>
      <c r="C102" s="163"/>
      <c r="D102" s="177" t="str">
        <f t="shared" si="12"/>
        <v/>
      </c>
      <c r="E102" s="177" t="str">
        <f t="shared" si="13"/>
        <v/>
      </c>
      <c r="F102" s="186" t="str">
        <f t="shared" si="14"/>
        <v/>
      </c>
      <c r="G102" s="163"/>
      <c r="H102" s="163"/>
      <c r="I102" s="164"/>
      <c r="J102" s="186" t="str">
        <f t="shared" si="15"/>
        <v/>
      </c>
      <c r="K102" s="164"/>
      <c r="L102" s="123"/>
      <c r="M102" s="187" t="str">
        <f>IF(COUNTIF(※編集不可※選択項目!$AG$3:$AG$11,I102&amp;K102)=1,VLOOKUP(I102&amp;K102,※編集不可※選択項目!$AG$3:$AH$11,2,FALSE),"")</f>
        <v/>
      </c>
      <c r="N102" s="182"/>
      <c r="O102" s="20"/>
      <c r="P102" s="165"/>
      <c r="Q102" s="20"/>
      <c r="R102" s="166"/>
      <c r="S102" s="97" t="str">
        <f t="shared" si="9"/>
        <v/>
      </c>
      <c r="T102" s="21" t="str">
        <f>IF($L102="","",IF($J102="単板",(※編集不可※選択項目!$Q$4*$L102+※編集不可※選択項目!$U$4),(※編集不可※選択項目!$Q$3*$L102+※編集不可※選択項目!$U$3)))</f>
        <v/>
      </c>
      <c r="U102" s="21" t="str">
        <f>IF($L102="","",IF($J102="単板",(※編集不可※選択項目!$Q$5*$L102+※編集不可※選択項目!$U$5),(※編集不可※選択項目!$Q95*$L102+※編集不可※選択項目!$U$6)))</f>
        <v/>
      </c>
      <c r="V102" s="21" t="str">
        <f>IF($L102="","",IF($J102="単板",(※編集不可※選択項目!$Q$7*$L102+※編集不可※選択項目!$U$7),(※編集不可※選択項目!$Q$8*$L102+※編集不可※選択項目!$U$8)))</f>
        <v/>
      </c>
    </row>
    <row r="103" spans="1:22" s="11" customFormat="1" ht="25.2" customHeight="1" x14ac:dyDescent="0.2">
      <c r="A103" s="161">
        <f t="shared" si="10"/>
        <v>91</v>
      </c>
      <c r="B103" s="186" t="str">
        <f t="shared" si="11"/>
        <v/>
      </c>
      <c r="C103" s="163"/>
      <c r="D103" s="177" t="str">
        <f t="shared" si="12"/>
        <v/>
      </c>
      <c r="E103" s="177" t="str">
        <f t="shared" si="13"/>
        <v/>
      </c>
      <c r="F103" s="186" t="str">
        <f t="shared" si="14"/>
        <v/>
      </c>
      <c r="G103" s="163"/>
      <c r="H103" s="163"/>
      <c r="I103" s="164"/>
      <c r="J103" s="186" t="str">
        <f t="shared" si="15"/>
        <v/>
      </c>
      <c r="K103" s="164"/>
      <c r="L103" s="123"/>
      <c r="M103" s="187" t="str">
        <f>IF(COUNTIF(※編集不可※選択項目!$AG$3:$AG$11,I103&amp;K103)=1,VLOOKUP(I103&amp;K103,※編集不可※選択項目!$AG$3:$AH$11,2,FALSE),"")</f>
        <v/>
      </c>
      <c r="N103" s="182"/>
      <c r="O103" s="20"/>
      <c r="P103" s="165"/>
      <c r="Q103" s="20"/>
      <c r="R103" s="166"/>
      <c r="S103" s="97" t="str">
        <f t="shared" si="9"/>
        <v/>
      </c>
      <c r="T103" s="21" t="str">
        <f>IF($L103="","",IF($J103="単板",(※編集不可※選択項目!$Q$4*$L103+※編集不可※選択項目!$U$4),(※編集不可※選択項目!$Q$3*$L103+※編集不可※選択項目!$U$3)))</f>
        <v/>
      </c>
      <c r="U103" s="21" t="str">
        <f>IF($L103="","",IF($J103="単板",(※編集不可※選択項目!$Q$5*$L103+※編集不可※選択項目!$U$5),(※編集不可※選択項目!$Q96*$L103+※編集不可※選択項目!$U$6)))</f>
        <v/>
      </c>
      <c r="V103" s="21" t="str">
        <f>IF($L103="","",IF($J103="単板",(※編集不可※選択項目!$Q$7*$L103+※編集不可※選択項目!$U$7),(※編集不可※選択項目!$Q$8*$L103+※編集不可※選択項目!$U$8)))</f>
        <v/>
      </c>
    </row>
    <row r="104" spans="1:22" s="11" customFormat="1" ht="25.2" customHeight="1" x14ac:dyDescent="0.2">
      <c r="A104" s="161">
        <f t="shared" si="10"/>
        <v>92</v>
      </c>
      <c r="B104" s="186" t="str">
        <f t="shared" si="11"/>
        <v/>
      </c>
      <c r="C104" s="163"/>
      <c r="D104" s="177" t="str">
        <f t="shared" si="12"/>
        <v/>
      </c>
      <c r="E104" s="177" t="str">
        <f t="shared" si="13"/>
        <v/>
      </c>
      <c r="F104" s="186" t="str">
        <f t="shared" si="14"/>
        <v/>
      </c>
      <c r="G104" s="163"/>
      <c r="H104" s="163"/>
      <c r="I104" s="164"/>
      <c r="J104" s="186" t="str">
        <f t="shared" si="15"/>
        <v/>
      </c>
      <c r="K104" s="164"/>
      <c r="L104" s="123"/>
      <c r="M104" s="187" t="str">
        <f>IF(COUNTIF(※編集不可※選択項目!$AG$3:$AG$11,I104&amp;K104)=1,VLOOKUP(I104&amp;K104,※編集不可※選択項目!$AG$3:$AH$11,2,FALSE),"")</f>
        <v/>
      </c>
      <c r="N104" s="182"/>
      <c r="O104" s="20"/>
      <c r="P104" s="165"/>
      <c r="Q104" s="20"/>
      <c r="R104" s="166"/>
      <c r="S104" s="97" t="str">
        <f t="shared" si="9"/>
        <v/>
      </c>
      <c r="T104" s="21" t="str">
        <f>IF($L104="","",IF($J104="単板",(※編集不可※選択項目!$Q$4*$L104+※編集不可※選択項目!$U$4),(※編集不可※選択項目!$Q$3*$L104+※編集不可※選択項目!$U$3)))</f>
        <v/>
      </c>
      <c r="U104" s="21" t="str">
        <f>IF($L104="","",IF($J104="単板",(※編集不可※選択項目!$Q$5*$L104+※編集不可※選択項目!$U$5),(※編集不可※選択項目!$Q97*$L104+※編集不可※選択項目!$U$6)))</f>
        <v/>
      </c>
      <c r="V104" s="21" t="str">
        <f>IF($L104="","",IF($J104="単板",(※編集不可※選択項目!$Q$7*$L104+※編集不可※選択項目!$U$7),(※編集不可※選択項目!$Q$8*$L104+※編集不可※選択項目!$U$8)))</f>
        <v/>
      </c>
    </row>
    <row r="105" spans="1:22" s="11" customFormat="1" ht="25.2" customHeight="1" x14ac:dyDescent="0.2">
      <c r="A105" s="161">
        <f t="shared" si="10"/>
        <v>93</v>
      </c>
      <c r="B105" s="186" t="str">
        <f t="shared" si="11"/>
        <v/>
      </c>
      <c r="C105" s="163"/>
      <c r="D105" s="177" t="str">
        <f t="shared" si="12"/>
        <v/>
      </c>
      <c r="E105" s="177" t="str">
        <f t="shared" si="13"/>
        <v/>
      </c>
      <c r="F105" s="186" t="str">
        <f t="shared" si="14"/>
        <v/>
      </c>
      <c r="G105" s="163"/>
      <c r="H105" s="163"/>
      <c r="I105" s="164"/>
      <c r="J105" s="186" t="str">
        <f t="shared" si="15"/>
        <v/>
      </c>
      <c r="K105" s="164"/>
      <c r="L105" s="123"/>
      <c r="M105" s="187" t="str">
        <f>IF(COUNTIF(※編集不可※選択項目!$AG$3:$AG$11,I105&amp;K105)=1,VLOOKUP(I105&amp;K105,※編集不可※選択項目!$AG$3:$AH$11,2,FALSE),"")</f>
        <v/>
      </c>
      <c r="N105" s="182"/>
      <c r="O105" s="20"/>
      <c r="P105" s="165"/>
      <c r="Q105" s="20"/>
      <c r="R105" s="166"/>
      <c r="S105" s="97" t="str">
        <f t="shared" si="9"/>
        <v/>
      </c>
      <c r="T105" s="21" t="str">
        <f>IF($L105="","",IF($J105="単板",(※編集不可※選択項目!$Q$4*$L105+※編集不可※選択項目!$U$4),(※編集不可※選択項目!$Q$3*$L105+※編集不可※選択項目!$U$3)))</f>
        <v/>
      </c>
      <c r="U105" s="21" t="str">
        <f>IF($L105="","",IF($J105="単板",(※編集不可※選択項目!$Q$5*$L105+※編集不可※選択項目!$U$5),(※編集不可※選択項目!$Q98*$L105+※編集不可※選択項目!$U$6)))</f>
        <v/>
      </c>
      <c r="V105" s="21" t="str">
        <f>IF($L105="","",IF($J105="単板",(※編集不可※選択項目!$Q$7*$L105+※編集不可※選択項目!$U$7),(※編集不可※選択項目!$Q$8*$L105+※編集不可※選択項目!$U$8)))</f>
        <v/>
      </c>
    </row>
    <row r="106" spans="1:22" s="11" customFormat="1" ht="25.2" customHeight="1" x14ac:dyDescent="0.2">
      <c r="A106" s="161">
        <f t="shared" si="10"/>
        <v>94</v>
      </c>
      <c r="B106" s="186" t="str">
        <f t="shared" si="11"/>
        <v/>
      </c>
      <c r="C106" s="163"/>
      <c r="D106" s="177" t="str">
        <f t="shared" si="12"/>
        <v/>
      </c>
      <c r="E106" s="177" t="str">
        <f t="shared" si="13"/>
        <v/>
      </c>
      <c r="F106" s="186" t="str">
        <f t="shared" si="14"/>
        <v/>
      </c>
      <c r="G106" s="163"/>
      <c r="H106" s="163"/>
      <c r="I106" s="164"/>
      <c r="J106" s="186" t="str">
        <f t="shared" si="15"/>
        <v/>
      </c>
      <c r="K106" s="164"/>
      <c r="L106" s="123"/>
      <c r="M106" s="187" t="str">
        <f>IF(COUNTIF(※編集不可※選択項目!$AG$3:$AG$11,I106&amp;K106)=1,VLOOKUP(I106&amp;K106,※編集不可※選択項目!$AG$3:$AH$11,2,FALSE),"")</f>
        <v/>
      </c>
      <c r="N106" s="182"/>
      <c r="O106" s="20"/>
      <c r="P106" s="165"/>
      <c r="Q106" s="20"/>
      <c r="R106" s="166"/>
      <c r="S106" s="97" t="str">
        <f t="shared" si="9"/>
        <v/>
      </c>
      <c r="T106" s="21" t="str">
        <f>IF($L106="","",IF($J106="単板",(※編集不可※選択項目!$Q$4*$L106+※編集不可※選択項目!$U$4),(※編集不可※選択項目!$Q$3*$L106+※編集不可※選択項目!$U$3)))</f>
        <v/>
      </c>
      <c r="U106" s="21" t="str">
        <f>IF($L106="","",IF($J106="単板",(※編集不可※選択項目!$Q$5*$L106+※編集不可※選択項目!$U$5),(※編集不可※選択項目!$Q99*$L106+※編集不可※選択項目!$U$6)))</f>
        <v/>
      </c>
      <c r="V106" s="21" t="str">
        <f>IF($L106="","",IF($J106="単板",(※編集不可※選択項目!$Q$7*$L106+※編集不可※選択項目!$U$7),(※編集不可※選択項目!$Q$8*$L106+※編集不可※選択項目!$U$8)))</f>
        <v/>
      </c>
    </row>
    <row r="107" spans="1:22" s="11" customFormat="1" ht="25.2" customHeight="1" x14ac:dyDescent="0.2">
      <c r="A107" s="161">
        <f t="shared" si="10"/>
        <v>95</v>
      </c>
      <c r="B107" s="186" t="str">
        <f t="shared" si="11"/>
        <v/>
      </c>
      <c r="C107" s="163"/>
      <c r="D107" s="177" t="str">
        <f t="shared" si="12"/>
        <v/>
      </c>
      <c r="E107" s="177" t="str">
        <f t="shared" si="13"/>
        <v/>
      </c>
      <c r="F107" s="186" t="str">
        <f t="shared" si="14"/>
        <v/>
      </c>
      <c r="G107" s="163"/>
      <c r="H107" s="163"/>
      <c r="I107" s="164"/>
      <c r="J107" s="186" t="str">
        <f t="shared" si="15"/>
        <v/>
      </c>
      <c r="K107" s="164"/>
      <c r="L107" s="123"/>
      <c r="M107" s="187" t="str">
        <f>IF(COUNTIF(※編集不可※選択項目!$AG$3:$AG$11,I107&amp;K107)=1,VLOOKUP(I107&amp;K107,※編集不可※選択項目!$AG$3:$AH$11,2,FALSE),"")</f>
        <v/>
      </c>
      <c r="N107" s="182"/>
      <c r="O107" s="20"/>
      <c r="P107" s="165"/>
      <c r="Q107" s="20"/>
      <c r="R107" s="166"/>
      <c r="S107" s="97" t="str">
        <f t="shared" si="9"/>
        <v/>
      </c>
      <c r="T107" s="21" t="str">
        <f>IF($L107="","",IF($J107="単板",(※編集不可※選択項目!$Q$4*$L107+※編集不可※選択項目!$U$4),(※編集不可※選択項目!$Q$3*$L107+※編集不可※選択項目!$U$3)))</f>
        <v/>
      </c>
      <c r="U107" s="21" t="str">
        <f>IF($L107="","",IF($J107="単板",(※編集不可※選択項目!$Q$5*$L107+※編集不可※選択項目!$U$5),(※編集不可※選択項目!$Q100*$L107+※編集不可※選択項目!$U$6)))</f>
        <v/>
      </c>
      <c r="V107" s="21" t="str">
        <f>IF($L107="","",IF($J107="単板",(※編集不可※選択項目!$Q$7*$L107+※編集不可※選択項目!$U$7),(※編集不可※選択項目!$Q$8*$L107+※編集不可※選択項目!$U$8)))</f>
        <v/>
      </c>
    </row>
    <row r="108" spans="1:22" s="11" customFormat="1" ht="25.2" customHeight="1" x14ac:dyDescent="0.2">
      <c r="A108" s="161">
        <f t="shared" si="10"/>
        <v>96</v>
      </c>
      <c r="B108" s="186" t="str">
        <f t="shared" si="11"/>
        <v/>
      </c>
      <c r="C108" s="163"/>
      <c r="D108" s="177" t="str">
        <f t="shared" si="12"/>
        <v/>
      </c>
      <c r="E108" s="177" t="str">
        <f t="shared" si="13"/>
        <v/>
      </c>
      <c r="F108" s="186" t="str">
        <f t="shared" si="14"/>
        <v/>
      </c>
      <c r="G108" s="163"/>
      <c r="H108" s="163"/>
      <c r="I108" s="164"/>
      <c r="J108" s="186" t="str">
        <f t="shared" si="15"/>
        <v/>
      </c>
      <c r="K108" s="164"/>
      <c r="L108" s="123"/>
      <c r="M108" s="187" t="str">
        <f>IF(COUNTIF(※編集不可※選択項目!$AG$3:$AG$11,I108&amp;K108)=1,VLOOKUP(I108&amp;K108,※編集不可※選択項目!$AG$3:$AH$11,2,FALSE),"")</f>
        <v/>
      </c>
      <c r="N108" s="182"/>
      <c r="O108" s="20"/>
      <c r="P108" s="165"/>
      <c r="Q108" s="20"/>
      <c r="R108" s="166"/>
      <c r="S108" s="97" t="str">
        <f t="shared" si="9"/>
        <v/>
      </c>
      <c r="T108" s="21" t="str">
        <f>IF($L108="","",IF($J108="単板",(※編集不可※選択項目!$Q$4*$L108+※編集不可※選択項目!$U$4),(※編集不可※選択項目!$Q$3*$L108+※編集不可※選択項目!$U$3)))</f>
        <v/>
      </c>
      <c r="U108" s="21" t="str">
        <f>IF($L108="","",IF($J108="単板",(※編集不可※選択項目!$Q$5*$L108+※編集不可※選択項目!$U$5),(※編集不可※選択項目!$Q101*$L108+※編集不可※選択項目!$U$6)))</f>
        <v/>
      </c>
      <c r="V108" s="21" t="str">
        <f>IF($L108="","",IF($J108="単板",(※編集不可※選択項目!$Q$7*$L108+※編集不可※選択項目!$U$7),(※編集不可※選択項目!$Q$8*$L108+※編集不可※選択項目!$U$8)))</f>
        <v/>
      </c>
    </row>
    <row r="109" spans="1:22" s="11" customFormat="1" ht="25.2" customHeight="1" x14ac:dyDescent="0.2">
      <c r="A109" s="161">
        <f t="shared" si="10"/>
        <v>97</v>
      </c>
      <c r="B109" s="186" t="str">
        <f t="shared" si="11"/>
        <v/>
      </c>
      <c r="C109" s="163"/>
      <c r="D109" s="177" t="str">
        <f t="shared" si="12"/>
        <v/>
      </c>
      <c r="E109" s="177" t="str">
        <f t="shared" si="13"/>
        <v/>
      </c>
      <c r="F109" s="186" t="str">
        <f t="shared" si="14"/>
        <v/>
      </c>
      <c r="G109" s="163"/>
      <c r="H109" s="163"/>
      <c r="I109" s="164"/>
      <c r="J109" s="186" t="str">
        <f t="shared" si="15"/>
        <v/>
      </c>
      <c r="K109" s="164"/>
      <c r="L109" s="123"/>
      <c r="M109" s="187" t="str">
        <f>IF(COUNTIF(※編集不可※選択項目!$AG$3:$AG$11,I109&amp;K109)=1,VLOOKUP(I109&amp;K109,※編集不可※選択項目!$AG$3:$AH$11,2,FALSE),"")</f>
        <v/>
      </c>
      <c r="N109" s="182"/>
      <c r="O109" s="20"/>
      <c r="P109" s="165"/>
      <c r="Q109" s="20"/>
      <c r="R109" s="166"/>
      <c r="S109" s="97" t="str">
        <f t="shared" si="9"/>
        <v/>
      </c>
      <c r="T109" s="21" t="str">
        <f>IF($L109="","",IF($J109="単板",(※編集不可※選択項目!$Q$4*$L109+※編集不可※選択項目!$U$4),(※編集不可※選択項目!$Q$3*$L109+※編集不可※選択項目!$U$3)))</f>
        <v/>
      </c>
      <c r="U109" s="21" t="str">
        <f>IF($L109="","",IF($J109="単板",(※編集不可※選択項目!$Q$5*$L109+※編集不可※選択項目!$U$5),(※編集不可※選択項目!$Q102*$L109+※編集不可※選択項目!$U$6)))</f>
        <v/>
      </c>
      <c r="V109" s="21" t="str">
        <f>IF($L109="","",IF($J109="単板",(※編集不可※選択項目!$Q$7*$L109+※編集不可※選択項目!$U$7),(※編集不可※選択項目!$Q$8*$L109+※編集不可※選択項目!$U$8)))</f>
        <v/>
      </c>
    </row>
    <row r="110" spans="1:22" s="11" customFormat="1" ht="25.2" customHeight="1" x14ac:dyDescent="0.2">
      <c r="A110" s="161">
        <f t="shared" si="10"/>
        <v>98</v>
      </c>
      <c r="B110" s="186" t="str">
        <f t="shared" si="11"/>
        <v/>
      </c>
      <c r="C110" s="163"/>
      <c r="D110" s="177" t="str">
        <f t="shared" si="12"/>
        <v/>
      </c>
      <c r="E110" s="177" t="str">
        <f t="shared" si="13"/>
        <v/>
      </c>
      <c r="F110" s="186" t="str">
        <f t="shared" si="14"/>
        <v/>
      </c>
      <c r="G110" s="163"/>
      <c r="H110" s="163"/>
      <c r="I110" s="164"/>
      <c r="J110" s="186" t="str">
        <f t="shared" si="15"/>
        <v/>
      </c>
      <c r="K110" s="164"/>
      <c r="L110" s="123"/>
      <c r="M110" s="187" t="str">
        <f>IF(COUNTIF(※編集不可※選択項目!$AG$3:$AG$11,I110&amp;K110)=1,VLOOKUP(I110&amp;K110,※編集不可※選択項目!$AG$3:$AH$11,2,FALSE),"")</f>
        <v/>
      </c>
      <c r="N110" s="182"/>
      <c r="O110" s="20"/>
      <c r="P110" s="165"/>
      <c r="Q110" s="20"/>
      <c r="R110" s="166"/>
      <c r="S110" s="97" t="str">
        <f t="shared" si="9"/>
        <v/>
      </c>
      <c r="T110" s="21" t="str">
        <f>IF($L110="","",IF($J110="単板",(※編集不可※選択項目!$Q$4*$L110+※編集不可※選択項目!$U$4),(※編集不可※選択項目!$Q$3*$L110+※編集不可※選択項目!$U$3)))</f>
        <v/>
      </c>
      <c r="U110" s="21" t="str">
        <f>IF($L110="","",IF($J110="単板",(※編集不可※選択項目!$Q$5*$L110+※編集不可※選択項目!$U$5),(※編集不可※選択項目!$Q103*$L110+※編集不可※選択項目!$U$6)))</f>
        <v/>
      </c>
      <c r="V110" s="21" t="str">
        <f>IF($L110="","",IF($J110="単板",(※編集不可※選択項目!$Q$7*$L110+※編集不可※選択項目!$U$7),(※編集不可※選択項目!$Q$8*$L110+※編集不可※選択項目!$U$8)))</f>
        <v/>
      </c>
    </row>
    <row r="111" spans="1:22" s="11" customFormat="1" ht="25.2" customHeight="1" x14ac:dyDescent="0.2">
      <c r="A111" s="161">
        <f t="shared" si="10"/>
        <v>99</v>
      </c>
      <c r="B111" s="186" t="str">
        <f t="shared" si="11"/>
        <v/>
      </c>
      <c r="C111" s="163"/>
      <c r="D111" s="177" t="str">
        <f t="shared" si="12"/>
        <v/>
      </c>
      <c r="E111" s="177" t="str">
        <f t="shared" si="13"/>
        <v/>
      </c>
      <c r="F111" s="186" t="str">
        <f t="shared" si="14"/>
        <v/>
      </c>
      <c r="G111" s="163"/>
      <c r="H111" s="163"/>
      <c r="I111" s="164"/>
      <c r="J111" s="186" t="str">
        <f t="shared" si="15"/>
        <v/>
      </c>
      <c r="K111" s="164"/>
      <c r="L111" s="123"/>
      <c r="M111" s="187" t="str">
        <f>IF(COUNTIF(※編集不可※選択項目!$AG$3:$AG$11,I111&amp;K111)=1,VLOOKUP(I111&amp;K111,※編集不可※選択項目!$AG$3:$AH$11,2,FALSE),"")</f>
        <v/>
      </c>
      <c r="N111" s="182"/>
      <c r="O111" s="20"/>
      <c r="P111" s="165"/>
      <c r="Q111" s="20"/>
      <c r="R111" s="166"/>
      <c r="S111" s="97" t="str">
        <f t="shared" si="9"/>
        <v/>
      </c>
      <c r="T111" s="21" t="str">
        <f>IF($L111="","",IF($J111="単板",(※編集不可※選択項目!$Q$4*$L111+※編集不可※選択項目!$U$4),(※編集不可※選択項目!$Q$3*$L111+※編集不可※選択項目!$U$3)))</f>
        <v/>
      </c>
      <c r="U111" s="21" t="str">
        <f>IF($L111="","",IF($J111="単板",(※編集不可※選択項目!$Q$5*$L111+※編集不可※選択項目!$U$5),(※編集不可※選択項目!$Q104*$L111+※編集不可※選択項目!$U$6)))</f>
        <v/>
      </c>
      <c r="V111" s="21" t="str">
        <f>IF($L111="","",IF($J111="単板",(※編集不可※選択項目!$Q$7*$L111+※編集不可※選択項目!$U$7),(※編集不可※選択項目!$Q$8*$L111+※編集不可※選択項目!$U$8)))</f>
        <v/>
      </c>
    </row>
    <row r="112" spans="1:22" s="11" customFormat="1" ht="25.05" customHeight="1" x14ac:dyDescent="0.2">
      <c r="A112" s="161">
        <f t="shared" si="10"/>
        <v>100</v>
      </c>
      <c r="B112" s="186" t="str">
        <f t="shared" si="11"/>
        <v/>
      </c>
      <c r="C112" s="163"/>
      <c r="D112" s="177" t="str">
        <f t="shared" si="12"/>
        <v/>
      </c>
      <c r="E112" s="177" t="str">
        <f t="shared" si="13"/>
        <v/>
      </c>
      <c r="F112" s="186" t="str">
        <f t="shared" si="14"/>
        <v/>
      </c>
      <c r="G112" s="163"/>
      <c r="H112" s="163"/>
      <c r="I112" s="164"/>
      <c r="J112" s="186" t="str">
        <f t="shared" si="15"/>
        <v/>
      </c>
      <c r="K112" s="164"/>
      <c r="L112" s="123"/>
      <c r="M112" s="187" t="str">
        <f>IF(COUNTIF(※編集不可※選択項目!$AG$3:$AG$11,I112&amp;K112)=1,VLOOKUP(I112&amp;K112,※編集不可※選択項目!$AG$3:$AH$11,2,FALSE),"")</f>
        <v/>
      </c>
      <c r="N112" s="182"/>
      <c r="O112" s="20"/>
      <c r="P112" s="165"/>
      <c r="Q112" s="20"/>
      <c r="R112" s="166"/>
      <c r="S112" s="97" t="str">
        <f t="shared" si="9"/>
        <v/>
      </c>
      <c r="T112" s="21" t="str">
        <f>IF($L112="","",IF($J112="単板",(※編集不可※選択項目!$Q$4*$L112+※編集不可※選択項目!$U$4),(※編集不可※選択項目!$Q$3*$L112+※編集不可※選択項目!$U$3)))</f>
        <v/>
      </c>
      <c r="U112" s="21" t="str">
        <f>IF($L112="","",IF($J112="単板",(※編集不可※選択項目!$Q$5*$L112+※編集不可※選択項目!$U$5),(※編集不可※選択項目!$Q105*$L112+※編集不可※選択項目!$U$6)))</f>
        <v/>
      </c>
      <c r="V112" s="21" t="str">
        <f>IF($L112="","",IF($J112="単板",(※編集不可※選択項目!$Q$7*$L112+※編集不可※選択項目!$U$7),(※編集不可※選択項目!$Q$8*$L112+※編集不可※選択項目!$U$8)))</f>
        <v/>
      </c>
    </row>
    <row r="113" spans="1:22" ht="25.05" customHeight="1" x14ac:dyDescent="0.2">
      <c r="A113" s="161">
        <f t="shared" si="10"/>
        <v>101</v>
      </c>
      <c r="B113" s="186" t="str">
        <f t="shared" si="11"/>
        <v/>
      </c>
      <c r="C113" s="163"/>
      <c r="D113" s="177" t="str">
        <f t="shared" si="12"/>
        <v/>
      </c>
      <c r="E113" s="177" t="str">
        <f t="shared" si="13"/>
        <v/>
      </c>
      <c r="F113" s="186" t="str">
        <f t="shared" si="14"/>
        <v/>
      </c>
      <c r="G113" s="163"/>
      <c r="H113" s="163"/>
      <c r="I113" s="164"/>
      <c r="J113" s="186" t="str">
        <f t="shared" si="15"/>
        <v/>
      </c>
      <c r="K113" s="164"/>
      <c r="L113" s="123"/>
      <c r="M113" s="187" t="str">
        <f>IF(COUNTIF(※編集不可※選択項目!$AG$3:$AG$11,I113&amp;K113)=1,VLOOKUP(I113&amp;K113,※編集不可※選択項目!$AG$3:$AH$11,2,FALSE),"")</f>
        <v/>
      </c>
      <c r="N113" s="182"/>
      <c r="O113" s="20"/>
      <c r="P113" s="165"/>
      <c r="Q113" s="20"/>
      <c r="R113" s="166"/>
      <c r="S113" s="97" t="str">
        <f t="shared" si="9"/>
        <v/>
      </c>
      <c r="T113" s="21" t="str">
        <f>IF($L113="","",IF($J113="単板",(※編集不可※選択項目!$Q$4*$L113+※編集不可※選択項目!$U$4),(※編集不可※選択項目!$Q$3*$L113+※編集不可※選択項目!$U$3)))</f>
        <v/>
      </c>
      <c r="U113" s="21" t="str">
        <f>IF($L113="","",IF($J113="単板",(※編集不可※選択項目!$Q$5*$L113+※編集不可※選択項目!$U$5),(※編集不可※選択項目!$Q106*$L113+※編集不可※選択項目!$U$6)))</f>
        <v/>
      </c>
      <c r="V113" s="21" t="str">
        <f>IF($L113="","",IF($J113="単板",(※編集不可※選択項目!$Q$7*$L113+※編集不可※選択項目!$U$7),(※編集不可※選択項目!$Q$8*$L113+※編集不可※選択項目!$U$8)))</f>
        <v/>
      </c>
    </row>
    <row r="114" spans="1:22" ht="25.05" customHeight="1" x14ac:dyDescent="0.2">
      <c r="A114" s="161">
        <f t="shared" si="10"/>
        <v>102</v>
      </c>
      <c r="B114" s="186" t="str">
        <f t="shared" si="11"/>
        <v/>
      </c>
      <c r="C114" s="163"/>
      <c r="D114" s="177" t="str">
        <f t="shared" si="12"/>
        <v/>
      </c>
      <c r="E114" s="177" t="str">
        <f t="shared" si="13"/>
        <v/>
      </c>
      <c r="F114" s="186" t="str">
        <f t="shared" si="14"/>
        <v/>
      </c>
      <c r="G114" s="163"/>
      <c r="H114" s="163"/>
      <c r="I114" s="164"/>
      <c r="J114" s="186" t="str">
        <f t="shared" si="15"/>
        <v/>
      </c>
      <c r="K114" s="164"/>
      <c r="L114" s="123"/>
      <c r="M114" s="187" t="str">
        <f>IF(COUNTIF(※編集不可※選択項目!$AG$3:$AG$11,I114&amp;K114)=1,VLOOKUP(I114&amp;K114,※編集不可※選択項目!$AG$3:$AH$11,2,FALSE),"")</f>
        <v/>
      </c>
      <c r="N114" s="182"/>
      <c r="O114" s="20"/>
      <c r="P114" s="165"/>
      <c r="Q114" s="20"/>
      <c r="R114" s="166"/>
      <c r="S114" s="97" t="str">
        <f t="shared" si="9"/>
        <v/>
      </c>
      <c r="T114" s="21" t="str">
        <f>IF($L114="","",IF($J114="単板",(※編集不可※選択項目!$Q$4*$L114+※編集不可※選択項目!$U$4),(※編集不可※選択項目!$Q$3*$L114+※編集不可※選択項目!$U$3)))</f>
        <v/>
      </c>
      <c r="U114" s="21" t="str">
        <f>IF($L114="","",IF($J114="単板",(※編集不可※選択項目!$Q$5*$L114+※編集不可※選択項目!$U$5),(※編集不可※選択項目!$Q107*$L114+※編集不可※選択項目!$U$6)))</f>
        <v/>
      </c>
      <c r="V114" s="21" t="str">
        <f>IF($L114="","",IF($J114="単板",(※編集不可※選択項目!$Q$7*$L114+※編集不可※選択項目!$U$7),(※編集不可※選択項目!$Q$8*$L114+※編集不可※選択項目!$U$8)))</f>
        <v/>
      </c>
    </row>
    <row r="115" spans="1:22" ht="25.05" customHeight="1" x14ac:dyDescent="0.2">
      <c r="A115" s="161">
        <f t="shared" si="10"/>
        <v>103</v>
      </c>
      <c r="B115" s="186" t="str">
        <f t="shared" si="11"/>
        <v/>
      </c>
      <c r="C115" s="163"/>
      <c r="D115" s="177" t="str">
        <f t="shared" si="12"/>
        <v/>
      </c>
      <c r="E115" s="177" t="str">
        <f t="shared" si="13"/>
        <v/>
      </c>
      <c r="F115" s="186" t="str">
        <f t="shared" si="14"/>
        <v/>
      </c>
      <c r="G115" s="163"/>
      <c r="H115" s="163"/>
      <c r="I115" s="164"/>
      <c r="J115" s="186" t="str">
        <f t="shared" si="15"/>
        <v/>
      </c>
      <c r="K115" s="164"/>
      <c r="L115" s="123"/>
      <c r="M115" s="187" t="str">
        <f>IF(COUNTIF(※編集不可※選択項目!$AG$3:$AG$11,I115&amp;K115)=1,VLOOKUP(I115&amp;K115,※編集不可※選択項目!$AG$3:$AH$11,2,FALSE),"")</f>
        <v/>
      </c>
      <c r="N115" s="182"/>
      <c r="O115" s="20"/>
      <c r="P115" s="165"/>
      <c r="Q115" s="20"/>
      <c r="R115" s="166"/>
      <c r="S115" s="97" t="str">
        <f t="shared" si="9"/>
        <v/>
      </c>
      <c r="T115" s="21" t="str">
        <f>IF($L115="","",IF($J115="単板",(※編集不可※選択項目!$Q$4*$L115+※編集不可※選択項目!$U$4),(※編集不可※選択項目!$Q$3*$L115+※編集不可※選択項目!$U$3)))</f>
        <v/>
      </c>
      <c r="U115" s="21" t="str">
        <f>IF($L115="","",IF($J115="単板",(※編集不可※選択項目!$Q$5*$L115+※編集不可※選択項目!$U$5),(※編集不可※選択項目!$Q108*$L115+※編集不可※選択項目!$U$6)))</f>
        <v/>
      </c>
      <c r="V115" s="21" t="str">
        <f>IF($L115="","",IF($J115="単板",(※編集不可※選択項目!$Q$7*$L115+※編集不可※選択項目!$U$7),(※編集不可※選択項目!$Q$8*$L115+※編集不可※選択項目!$U$8)))</f>
        <v/>
      </c>
    </row>
    <row r="116" spans="1:22" ht="25.05" customHeight="1" x14ac:dyDescent="0.2">
      <c r="A116" s="161">
        <f t="shared" si="10"/>
        <v>104</v>
      </c>
      <c r="B116" s="186" t="str">
        <f t="shared" si="11"/>
        <v/>
      </c>
      <c r="C116" s="163"/>
      <c r="D116" s="177" t="str">
        <f t="shared" si="12"/>
        <v/>
      </c>
      <c r="E116" s="177" t="str">
        <f t="shared" si="13"/>
        <v/>
      </c>
      <c r="F116" s="186" t="str">
        <f t="shared" si="14"/>
        <v/>
      </c>
      <c r="G116" s="163"/>
      <c r="H116" s="163"/>
      <c r="I116" s="164"/>
      <c r="J116" s="186" t="str">
        <f t="shared" si="15"/>
        <v/>
      </c>
      <c r="K116" s="164"/>
      <c r="L116" s="123"/>
      <c r="M116" s="187" t="str">
        <f>IF(COUNTIF(※編集不可※選択項目!$AG$3:$AG$11,I116&amp;K116)=1,VLOOKUP(I116&amp;K116,※編集不可※選択項目!$AG$3:$AH$11,2,FALSE),"")</f>
        <v/>
      </c>
      <c r="N116" s="182"/>
      <c r="O116" s="20"/>
      <c r="P116" s="165"/>
      <c r="Q116" s="20"/>
      <c r="R116" s="166"/>
      <c r="S116" s="97" t="str">
        <f t="shared" si="9"/>
        <v/>
      </c>
      <c r="T116" s="21" t="str">
        <f>IF($L116="","",IF($J116="単板",(※編集不可※選択項目!$Q$4*$L116+※編集不可※選択項目!$U$4),(※編集不可※選択項目!$Q$3*$L116+※編集不可※選択項目!$U$3)))</f>
        <v/>
      </c>
      <c r="U116" s="21" t="str">
        <f>IF($L116="","",IF($J116="単板",(※編集不可※選択項目!$Q$5*$L116+※編集不可※選択項目!$U$5),(※編集不可※選択項目!$Q109*$L116+※編集不可※選択項目!$U$6)))</f>
        <v/>
      </c>
      <c r="V116" s="21" t="str">
        <f>IF($L116="","",IF($J116="単板",(※編集不可※選択項目!$Q$7*$L116+※編集不可※選択項目!$U$7),(※編集不可※選択項目!$Q$8*$L116+※編集不可※選択項目!$U$8)))</f>
        <v/>
      </c>
    </row>
    <row r="117" spans="1:22" ht="25.05" customHeight="1" x14ac:dyDescent="0.2">
      <c r="A117" s="161">
        <f t="shared" si="10"/>
        <v>105</v>
      </c>
      <c r="B117" s="186" t="str">
        <f t="shared" si="11"/>
        <v/>
      </c>
      <c r="C117" s="163"/>
      <c r="D117" s="177" t="str">
        <f t="shared" si="12"/>
        <v/>
      </c>
      <c r="E117" s="177" t="str">
        <f t="shared" si="13"/>
        <v/>
      </c>
      <c r="F117" s="186" t="str">
        <f t="shared" si="14"/>
        <v/>
      </c>
      <c r="G117" s="163"/>
      <c r="H117" s="163"/>
      <c r="I117" s="164"/>
      <c r="J117" s="186" t="str">
        <f t="shared" si="15"/>
        <v/>
      </c>
      <c r="K117" s="164"/>
      <c r="L117" s="123"/>
      <c r="M117" s="187" t="str">
        <f>IF(COUNTIF(※編集不可※選択項目!$AG$3:$AG$11,I117&amp;K117)=1,VLOOKUP(I117&amp;K117,※編集不可※選択項目!$AG$3:$AH$11,2,FALSE),"")</f>
        <v/>
      </c>
      <c r="N117" s="182"/>
      <c r="O117" s="20"/>
      <c r="P117" s="165"/>
      <c r="Q117" s="20"/>
      <c r="R117" s="166"/>
      <c r="S117" s="97" t="str">
        <f t="shared" si="9"/>
        <v/>
      </c>
      <c r="T117" s="21" t="str">
        <f>IF($L117="","",IF($J117="単板",(※編集不可※選択項目!$Q$4*$L117+※編集不可※選択項目!$U$4),(※編集不可※選択項目!$Q$3*$L117+※編集不可※選択項目!$U$3)))</f>
        <v/>
      </c>
      <c r="U117" s="21" t="str">
        <f>IF($L117="","",IF($J117="単板",(※編集不可※選択項目!$Q$5*$L117+※編集不可※選択項目!$U$5),(※編集不可※選択項目!$Q110*$L117+※編集不可※選択項目!$U$6)))</f>
        <v/>
      </c>
      <c r="V117" s="21" t="str">
        <f>IF($L117="","",IF($J117="単板",(※編集不可※選択項目!$Q$7*$L117+※編集不可※選択項目!$U$7),(※編集不可※選択項目!$Q$8*$L117+※編集不可※選択項目!$U$8)))</f>
        <v/>
      </c>
    </row>
    <row r="118" spans="1:22" ht="25.05" customHeight="1" x14ac:dyDescent="0.2">
      <c r="A118" s="161">
        <f t="shared" si="10"/>
        <v>106</v>
      </c>
      <c r="B118" s="186" t="str">
        <f t="shared" si="11"/>
        <v/>
      </c>
      <c r="C118" s="163"/>
      <c r="D118" s="177" t="str">
        <f t="shared" si="12"/>
        <v/>
      </c>
      <c r="E118" s="177" t="str">
        <f t="shared" si="13"/>
        <v/>
      </c>
      <c r="F118" s="186" t="str">
        <f t="shared" si="14"/>
        <v/>
      </c>
      <c r="G118" s="163"/>
      <c r="H118" s="163"/>
      <c r="I118" s="164"/>
      <c r="J118" s="186" t="str">
        <f t="shared" si="15"/>
        <v/>
      </c>
      <c r="K118" s="164"/>
      <c r="L118" s="123"/>
      <c r="M118" s="187" t="str">
        <f>IF(COUNTIF(※編集不可※選択項目!$AG$3:$AG$11,I118&amp;K118)=1,VLOOKUP(I118&amp;K118,※編集不可※選択項目!$AG$3:$AH$11,2,FALSE),"")</f>
        <v/>
      </c>
      <c r="N118" s="182"/>
      <c r="O118" s="20"/>
      <c r="P118" s="165"/>
      <c r="Q118" s="20"/>
      <c r="R118" s="166"/>
      <c r="S118" s="97" t="str">
        <f t="shared" si="9"/>
        <v/>
      </c>
      <c r="T118" s="21" t="str">
        <f>IF($L118="","",IF($J118="単板",(※編集不可※選択項目!$Q$4*$L118+※編集不可※選択項目!$U$4),(※編集不可※選択項目!$Q$3*$L118+※編集不可※選択項目!$U$3)))</f>
        <v/>
      </c>
      <c r="U118" s="21" t="str">
        <f>IF($L118="","",IF($J118="単板",(※編集不可※選択項目!$Q$5*$L118+※編集不可※選択項目!$U$5),(※編集不可※選択項目!$Q111*$L118+※編集不可※選択項目!$U$6)))</f>
        <v/>
      </c>
      <c r="V118" s="21" t="str">
        <f>IF($L118="","",IF($J118="単板",(※編集不可※選択項目!$Q$7*$L118+※編集不可※選択項目!$U$7),(※編集不可※選択項目!$Q$8*$L118+※編集不可※選択項目!$U$8)))</f>
        <v/>
      </c>
    </row>
    <row r="119" spans="1:22" ht="25.05" customHeight="1" x14ac:dyDescent="0.2">
      <c r="A119" s="161">
        <f t="shared" si="10"/>
        <v>107</v>
      </c>
      <c r="B119" s="186" t="str">
        <f t="shared" si="11"/>
        <v/>
      </c>
      <c r="C119" s="163"/>
      <c r="D119" s="177" t="str">
        <f t="shared" si="12"/>
        <v/>
      </c>
      <c r="E119" s="177" t="str">
        <f t="shared" si="13"/>
        <v/>
      </c>
      <c r="F119" s="186" t="str">
        <f t="shared" si="14"/>
        <v/>
      </c>
      <c r="G119" s="163"/>
      <c r="H119" s="163"/>
      <c r="I119" s="164"/>
      <c r="J119" s="186" t="str">
        <f t="shared" si="15"/>
        <v/>
      </c>
      <c r="K119" s="164"/>
      <c r="L119" s="123"/>
      <c r="M119" s="187" t="str">
        <f>IF(COUNTIF(※編集不可※選択項目!$AG$3:$AG$11,I119&amp;K119)=1,VLOOKUP(I119&amp;K119,※編集不可※選択項目!$AG$3:$AH$11,2,FALSE),"")</f>
        <v/>
      </c>
      <c r="N119" s="182"/>
      <c r="O119" s="20"/>
      <c r="P119" s="165"/>
      <c r="Q119" s="20"/>
      <c r="R119" s="166"/>
      <c r="S119" s="97" t="str">
        <f t="shared" si="9"/>
        <v/>
      </c>
      <c r="T119" s="21" t="str">
        <f>IF($L119="","",IF($J119="単板",(※編集不可※選択項目!$Q$4*$L119+※編集不可※選択項目!$U$4),(※編集不可※選択項目!$Q$3*$L119+※編集不可※選択項目!$U$3)))</f>
        <v/>
      </c>
      <c r="U119" s="21" t="str">
        <f>IF($L119="","",IF($J119="単板",(※編集不可※選択項目!$Q$5*$L119+※編集不可※選択項目!$U$5),(※編集不可※選択項目!$Q112*$L119+※編集不可※選択項目!$U$6)))</f>
        <v/>
      </c>
      <c r="V119" s="21" t="str">
        <f>IF($L119="","",IF($J119="単板",(※編集不可※選択項目!$Q$7*$L119+※編集不可※選択項目!$U$7),(※編集不可※選択項目!$Q$8*$L119+※編集不可※選択項目!$U$8)))</f>
        <v/>
      </c>
    </row>
    <row r="120" spans="1:22" ht="25.05" customHeight="1" x14ac:dyDescent="0.2">
      <c r="A120" s="161">
        <f t="shared" si="10"/>
        <v>108</v>
      </c>
      <c r="B120" s="186" t="str">
        <f t="shared" si="11"/>
        <v/>
      </c>
      <c r="C120" s="163"/>
      <c r="D120" s="177" t="str">
        <f t="shared" si="12"/>
        <v/>
      </c>
      <c r="E120" s="177" t="str">
        <f t="shared" si="13"/>
        <v/>
      </c>
      <c r="F120" s="186" t="str">
        <f t="shared" si="14"/>
        <v/>
      </c>
      <c r="G120" s="163"/>
      <c r="H120" s="163"/>
      <c r="I120" s="164"/>
      <c r="J120" s="186" t="str">
        <f t="shared" si="15"/>
        <v/>
      </c>
      <c r="K120" s="164"/>
      <c r="L120" s="123"/>
      <c r="M120" s="187" t="str">
        <f>IF(COUNTIF(※編集不可※選択項目!$AG$3:$AG$11,I120&amp;K120)=1,VLOOKUP(I120&amp;K120,※編集不可※選択項目!$AG$3:$AH$11,2,FALSE),"")</f>
        <v/>
      </c>
      <c r="N120" s="182"/>
      <c r="O120" s="20"/>
      <c r="P120" s="165"/>
      <c r="Q120" s="20"/>
      <c r="R120" s="166"/>
      <c r="S120" s="97" t="str">
        <f t="shared" si="9"/>
        <v/>
      </c>
      <c r="T120" s="21" t="str">
        <f>IF($L120="","",IF($J120="単板",(※編集不可※選択項目!$Q$4*$L120+※編集不可※選択項目!$U$4),(※編集不可※選択項目!$Q$3*$L120+※編集不可※選択項目!$U$3)))</f>
        <v/>
      </c>
      <c r="U120" s="21" t="str">
        <f>IF($L120="","",IF($J120="単板",(※編集不可※選択項目!$Q$5*$L120+※編集不可※選択項目!$U$5),(※編集不可※選択項目!$Q113*$L120+※編集不可※選択項目!$U$6)))</f>
        <v/>
      </c>
      <c r="V120" s="21" t="str">
        <f>IF($L120="","",IF($J120="単板",(※編集不可※選択項目!$Q$7*$L120+※編集不可※選択項目!$U$7),(※編集不可※選択項目!$Q$8*$L120+※編集不可※選択項目!$U$8)))</f>
        <v/>
      </c>
    </row>
    <row r="121" spans="1:22" ht="25.05" customHeight="1" x14ac:dyDescent="0.2">
      <c r="A121" s="161">
        <f t="shared" si="10"/>
        <v>109</v>
      </c>
      <c r="B121" s="186" t="str">
        <f t="shared" si="11"/>
        <v/>
      </c>
      <c r="C121" s="163"/>
      <c r="D121" s="177" t="str">
        <f t="shared" si="12"/>
        <v/>
      </c>
      <c r="E121" s="177" t="str">
        <f t="shared" si="13"/>
        <v/>
      </c>
      <c r="F121" s="186" t="str">
        <f t="shared" si="14"/>
        <v/>
      </c>
      <c r="G121" s="163"/>
      <c r="H121" s="163"/>
      <c r="I121" s="164"/>
      <c r="J121" s="186" t="str">
        <f t="shared" si="15"/>
        <v/>
      </c>
      <c r="K121" s="164"/>
      <c r="L121" s="123"/>
      <c r="M121" s="187" t="str">
        <f>IF(COUNTIF(※編集不可※選択項目!$AG$3:$AG$11,I121&amp;K121)=1,VLOOKUP(I121&amp;K121,※編集不可※選択項目!$AG$3:$AH$11,2,FALSE),"")</f>
        <v/>
      </c>
      <c r="N121" s="182"/>
      <c r="O121" s="20"/>
      <c r="P121" s="165"/>
      <c r="Q121" s="20"/>
      <c r="R121" s="166"/>
      <c r="S121" s="97" t="str">
        <f t="shared" si="9"/>
        <v/>
      </c>
      <c r="T121" s="21" t="str">
        <f>IF($L121="","",IF($J121="単板",(※編集不可※選択項目!$Q$4*$L121+※編集不可※選択項目!$U$4),(※編集不可※選択項目!$Q$3*$L121+※編集不可※選択項目!$U$3)))</f>
        <v/>
      </c>
      <c r="U121" s="21" t="str">
        <f>IF($L121="","",IF($J121="単板",(※編集不可※選択項目!$Q$5*$L121+※編集不可※選択項目!$U$5),(※編集不可※選択項目!$Q114*$L121+※編集不可※選択項目!$U$6)))</f>
        <v/>
      </c>
      <c r="V121" s="21" t="str">
        <f>IF($L121="","",IF($J121="単板",(※編集不可※選択項目!$Q$7*$L121+※編集不可※選択項目!$U$7),(※編集不可※選択項目!$Q$8*$L121+※編集不可※選択項目!$U$8)))</f>
        <v/>
      </c>
    </row>
    <row r="122" spans="1:22" ht="25.05" customHeight="1" x14ac:dyDescent="0.2">
      <c r="A122" s="161">
        <f t="shared" si="10"/>
        <v>110</v>
      </c>
      <c r="B122" s="186" t="str">
        <f t="shared" si="11"/>
        <v/>
      </c>
      <c r="C122" s="163"/>
      <c r="D122" s="177" t="str">
        <f t="shared" si="12"/>
        <v/>
      </c>
      <c r="E122" s="177" t="str">
        <f t="shared" si="13"/>
        <v/>
      </c>
      <c r="F122" s="186" t="str">
        <f t="shared" si="14"/>
        <v/>
      </c>
      <c r="G122" s="163"/>
      <c r="H122" s="163"/>
      <c r="I122" s="164"/>
      <c r="J122" s="186" t="str">
        <f t="shared" si="15"/>
        <v/>
      </c>
      <c r="K122" s="164"/>
      <c r="L122" s="123"/>
      <c r="M122" s="187" t="str">
        <f>IF(COUNTIF(※編集不可※選択項目!$AG$3:$AG$11,I122&amp;K122)=1,VLOOKUP(I122&amp;K122,※編集不可※選択項目!$AG$3:$AH$11,2,FALSE),"")</f>
        <v/>
      </c>
      <c r="N122" s="182"/>
      <c r="O122" s="20"/>
      <c r="P122" s="165"/>
      <c r="Q122" s="20"/>
      <c r="R122" s="166"/>
      <c r="S122" s="97" t="str">
        <f t="shared" si="9"/>
        <v/>
      </c>
      <c r="T122" s="21" t="str">
        <f>IF($L122="","",IF($J122="単板",(※編集不可※選択項目!$Q$4*$L122+※編集不可※選択項目!$U$4),(※編集不可※選択項目!$Q$3*$L122+※編集不可※選択項目!$U$3)))</f>
        <v/>
      </c>
      <c r="U122" s="21" t="str">
        <f>IF($L122="","",IF($J122="単板",(※編集不可※選択項目!$Q$5*$L122+※編集不可※選択項目!$U$5),(※編集不可※選択項目!$Q115*$L122+※編集不可※選択項目!$U$6)))</f>
        <v/>
      </c>
      <c r="V122" s="21" t="str">
        <f>IF($L122="","",IF($J122="単板",(※編集不可※選択項目!$Q$7*$L122+※編集不可※選択項目!$U$7),(※編集不可※選択項目!$Q$8*$L122+※編集不可※選択項目!$U$8)))</f>
        <v/>
      </c>
    </row>
    <row r="123" spans="1:22" ht="25.05" customHeight="1" x14ac:dyDescent="0.2">
      <c r="A123" s="161">
        <f t="shared" si="10"/>
        <v>111</v>
      </c>
      <c r="B123" s="186" t="str">
        <f t="shared" si="11"/>
        <v/>
      </c>
      <c r="C123" s="163"/>
      <c r="D123" s="177" t="str">
        <f t="shared" si="12"/>
        <v/>
      </c>
      <c r="E123" s="177" t="str">
        <f t="shared" si="13"/>
        <v/>
      </c>
      <c r="F123" s="186" t="str">
        <f t="shared" si="14"/>
        <v/>
      </c>
      <c r="G123" s="163"/>
      <c r="H123" s="163"/>
      <c r="I123" s="164"/>
      <c r="J123" s="186" t="str">
        <f t="shared" si="15"/>
        <v/>
      </c>
      <c r="K123" s="164"/>
      <c r="L123" s="123"/>
      <c r="M123" s="187" t="str">
        <f>IF(COUNTIF(※編集不可※選択項目!$AG$3:$AG$11,I123&amp;K123)=1,VLOOKUP(I123&amp;K123,※編集不可※選択項目!$AG$3:$AH$11,2,FALSE),"")</f>
        <v/>
      </c>
      <c r="N123" s="182"/>
      <c r="O123" s="20"/>
      <c r="P123" s="165"/>
      <c r="Q123" s="20"/>
      <c r="R123" s="166"/>
      <c r="S123" s="97" t="str">
        <f t="shared" si="9"/>
        <v/>
      </c>
      <c r="T123" s="21" t="str">
        <f>IF($L123="","",IF($J123="単板",(※編集不可※選択項目!$Q$4*$L123+※編集不可※選択項目!$U$4),(※編集不可※選択項目!$Q$3*$L123+※編集不可※選択項目!$U$3)))</f>
        <v/>
      </c>
      <c r="U123" s="21" t="str">
        <f>IF($L123="","",IF($J123="単板",(※編集不可※選択項目!$Q$5*$L123+※編集不可※選択項目!$U$5),(※編集不可※選択項目!$Q116*$L123+※編集不可※選択項目!$U$6)))</f>
        <v/>
      </c>
      <c r="V123" s="21" t="str">
        <f>IF($L123="","",IF($J123="単板",(※編集不可※選択項目!$Q$7*$L123+※編集不可※選択項目!$U$7),(※編集不可※選択項目!$Q$8*$L123+※編集不可※選択項目!$U$8)))</f>
        <v/>
      </c>
    </row>
    <row r="124" spans="1:22" ht="25.05" customHeight="1" x14ac:dyDescent="0.2">
      <c r="A124" s="161">
        <f t="shared" si="10"/>
        <v>112</v>
      </c>
      <c r="B124" s="186" t="str">
        <f t="shared" si="11"/>
        <v/>
      </c>
      <c r="C124" s="163"/>
      <c r="D124" s="177" t="str">
        <f t="shared" si="12"/>
        <v/>
      </c>
      <c r="E124" s="177" t="str">
        <f t="shared" si="13"/>
        <v/>
      </c>
      <c r="F124" s="186" t="str">
        <f t="shared" si="14"/>
        <v/>
      </c>
      <c r="G124" s="163"/>
      <c r="H124" s="163"/>
      <c r="I124" s="164"/>
      <c r="J124" s="186" t="str">
        <f t="shared" si="15"/>
        <v/>
      </c>
      <c r="K124" s="164"/>
      <c r="L124" s="123"/>
      <c r="M124" s="187" t="str">
        <f>IF(COUNTIF(※編集不可※選択項目!$AG$3:$AG$11,I124&amp;K124)=1,VLOOKUP(I124&amp;K124,※編集不可※選択項目!$AG$3:$AH$11,2,FALSE),"")</f>
        <v/>
      </c>
      <c r="N124" s="182"/>
      <c r="O124" s="20"/>
      <c r="P124" s="165"/>
      <c r="Q124" s="20"/>
      <c r="R124" s="166"/>
      <c r="S124" s="97" t="str">
        <f t="shared" si="9"/>
        <v/>
      </c>
      <c r="T124" s="21" t="str">
        <f>IF($L124="","",IF($J124="単板",(※編集不可※選択項目!$Q$4*$L124+※編集不可※選択項目!$U$4),(※編集不可※選択項目!$Q$3*$L124+※編集不可※選択項目!$U$3)))</f>
        <v/>
      </c>
      <c r="U124" s="21" t="str">
        <f>IF($L124="","",IF($J124="単板",(※編集不可※選択項目!$Q$5*$L124+※編集不可※選択項目!$U$5),(※編集不可※選択項目!$Q117*$L124+※編集不可※選択項目!$U$6)))</f>
        <v/>
      </c>
      <c r="V124" s="21" t="str">
        <f>IF($L124="","",IF($J124="単板",(※編集不可※選択項目!$Q$7*$L124+※編集不可※選択項目!$U$7),(※編集不可※選択項目!$Q$8*$L124+※編集不可※選択項目!$U$8)))</f>
        <v/>
      </c>
    </row>
    <row r="125" spans="1:22" ht="25.05" customHeight="1" x14ac:dyDescent="0.2">
      <c r="A125" s="161">
        <f t="shared" si="10"/>
        <v>113</v>
      </c>
      <c r="B125" s="186" t="str">
        <f t="shared" si="11"/>
        <v/>
      </c>
      <c r="C125" s="163"/>
      <c r="D125" s="177" t="str">
        <f t="shared" si="12"/>
        <v/>
      </c>
      <c r="E125" s="177" t="str">
        <f t="shared" si="13"/>
        <v/>
      </c>
      <c r="F125" s="186" t="str">
        <f t="shared" si="14"/>
        <v/>
      </c>
      <c r="G125" s="163"/>
      <c r="H125" s="163"/>
      <c r="I125" s="164"/>
      <c r="J125" s="186" t="str">
        <f t="shared" si="15"/>
        <v/>
      </c>
      <c r="K125" s="164"/>
      <c r="L125" s="123"/>
      <c r="M125" s="187" t="str">
        <f>IF(COUNTIF(※編集不可※選択項目!$AG$3:$AG$11,I125&amp;K125)=1,VLOOKUP(I125&amp;K125,※編集不可※選択項目!$AG$3:$AH$11,2,FALSE),"")</f>
        <v/>
      </c>
      <c r="N125" s="182"/>
      <c r="O125" s="20"/>
      <c r="P125" s="165"/>
      <c r="Q125" s="20"/>
      <c r="R125" s="166"/>
      <c r="S125" s="97" t="str">
        <f t="shared" si="9"/>
        <v/>
      </c>
      <c r="T125" s="21" t="str">
        <f>IF($L125="","",IF($J125="単板",(※編集不可※選択項目!$Q$4*$L125+※編集不可※選択項目!$U$4),(※編集不可※選択項目!$Q$3*$L125+※編集不可※選択項目!$U$3)))</f>
        <v/>
      </c>
      <c r="U125" s="21" t="str">
        <f>IF($L125="","",IF($J125="単板",(※編集不可※選択項目!$Q$5*$L125+※編集不可※選択項目!$U$5),(※編集不可※選択項目!$Q118*$L125+※編集不可※選択項目!$U$6)))</f>
        <v/>
      </c>
      <c r="V125" s="21" t="str">
        <f>IF($L125="","",IF($J125="単板",(※編集不可※選択項目!$Q$7*$L125+※編集不可※選択項目!$U$7),(※編集不可※選択項目!$Q$8*$L125+※編集不可※選択項目!$U$8)))</f>
        <v/>
      </c>
    </row>
    <row r="126" spans="1:22" ht="25.05" customHeight="1" x14ac:dyDescent="0.2">
      <c r="A126" s="161">
        <f t="shared" si="10"/>
        <v>114</v>
      </c>
      <c r="B126" s="186" t="str">
        <f t="shared" si="11"/>
        <v/>
      </c>
      <c r="C126" s="163"/>
      <c r="D126" s="177" t="str">
        <f t="shared" si="12"/>
        <v/>
      </c>
      <c r="E126" s="177" t="str">
        <f t="shared" si="13"/>
        <v/>
      </c>
      <c r="F126" s="186" t="str">
        <f t="shared" si="14"/>
        <v/>
      </c>
      <c r="G126" s="163"/>
      <c r="H126" s="163"/>
      <c r="I126" s="164"/>
      <c r="J126" s="186" t="str">
        <f t="shared" si="15"/>
        <v/>
      </c>
      <c r="K126" s="164"/>
      <c r="L126" s="123"/>
      <c r="M126" s="187" t="str">
        <f>IF(COUNTIF(※編集不可※選択項目!$AG$3:$AG$11,I126&amp;K126)=1,VLOOKUP(I126&amp;K126,※編集不可※選択項目!$AG$3:$AH$11,2,FALSE),"")</f>
        <v/>
      </c>
      <c r="N126" s="182"/>
      <c r="O126" s="20"/>
      <c r="P126" s="165"/>
      <c r="Q126" s="20"/>
      <c r="R126" s="166"/>
      <c r="S126" s="97" t="str">
        <f t="shared" si="9"/>
        <v/>
      </c>
      <c r="T126" s="21" t="str">
        <f>IF($L126="","",IF($J126="単板",(※編集不可※選択項目!$Q$4*$L126+※編集不可※選択項目!$U$4),(※編集不可※選択項目!$Q$3*$L126+※編集不可※選択項目!$U$3)))</f>
        <v/>
      </c>
      <c r="U126" s="21" t="str">
        <f>IF($L126="","",IF($J126="単板",(※編集不可※選択項目!$Q$5*$L126+※編集不可※選択項目!$U$5),(※編集不可※選択項目!$Q119*$L126+※編集不可※選択項目!$U$6)))</f>
        <v/>
      </c>
      <c r="V126" s="21" t="str">
        <f>IF($L126="","",IF($J126="単板",(※編集不可※選択項目!$Q$7*$L126+※編集不可※選択項目!$U$7),(※編集不可※選択項目!$Q$8*$L126+※編集不可※選択項目!$U$8)))</f>
        <v/>
      </c>
    </row>
    <row r="127" spans="1:22" ht="25.05" customHeight="1" x14ac:dyDescent="0.2">
      <c r="A127" s="161">
        <f t="shared" si="10"/>
        <v>115</v>
      </c>
      <c r="B127" s="186" t="str">
        <f t="shared" si="11"/>
        <v/>
      </c>
      <c r="C127" s="163"/>
      <c r="D127" s="177" t="str">
        <f t="shared" si="12"/>
        <v/>
      </c>
      <c r="E127" s="177" t="str">
        <f t="shared" si="13"/>
        <v/>
      </c>
      <c r="F127" s="186" t="str">
        <f t="shared" si="14"/>
        <v/>
      </c>
      <c r="G127" s="163"/>
      <c r="H127" s="163"/>
      <c r="I127" s="164"/>
      <c r="J127" s="186" t="str">
        <f t="shared" si="15"/>
        <v/>
      </c>
      <c r="K127" s="164"/>
      <c r="L127" s="123"/>
      <c r="M127" s="187" t="str">
        <f>IF(COUNTIF(※編集不可※選択項目!$AG$3:$AG$11,I127&amp;K127)=1,VLOOKUP(I127&amp;K127,※編集不可※選択項目!$AG$3:$AH$11,2,FALSE),"")</f>
        <v/>
      </c>
      <c r="N127" s="182"/>
      <c r="O127" s="20"/>
      <c r="P127" s="165"/>
      <c r="Q127" s="20"/>
      <c r="R127" s="166"/>
      <c r="S127" s="97" t="str">
        <f t="shared" si="9"/>
        <v/>
      </c>
      <c r="T127" s="21" t="str">
        <f>IF($L127="","",IF($J127="単板",(※編集不可※選択項目!$Q$4*$L127+※編集不可※選択項目!$U$4),(※編集不可※選択項目!$Q$3*$L127+※編集不可※選択項目!$U$3)))</f>
        <v/>
      </c>
      <c r="U127" s="21" t="str">
        <f>IF($L127="","",IF($J127="単板",(※編集不可※選択項目!$Q$5*$L127+※編集不可※選択項目!$U$5),(※編集不可※選択項目!$Q120*$L127+※編集不可※選択項目!$U$6)))</f>
        <v/>
      </c>
      <c r="V127" s="21" t="str">
        <f>IF($L127="","",IF($J127="単板",(※編集不可※選択項目!$Q$7*$L127+※編集不可※選択項目!$U$7),(※編集不可※選択項目!$Q$8*$L127+※編集不可※選択項目!$U$8)))</f>
        <v/>
      </c>
    </row>
    <row r="128" spans="1:22" ht="25.05" customHeight="1" x14ac:dyDescent="0.2">
      <c r="A128" s="161">
        <f t="shared" si="10"/>
        <v>116</v>
      </c>
      <c r="B128" s="186" t="str">
        <f t="shared" si="11"/>
        <v/>
      </c>
      <c r="C128" s="163"/>
      <c r="D128" s="177" t="str">
        <f t="shared" si="12"/>
        <v/>
      </c>
      <c r="E128" s="177" t="str">
        <f t="shared" si="13"/>
        <v/>
      </c>
      <c r="F128" s="186" t="str">
        <f t="shared" si="14"/>
        <v/>
      </c>
      <c r="G128" s="163"/>
      <c r="H128" s="163"/>
      <c r="I128" s="164"/>
      <c r="J128" s="186" t="str">
        <f t="shared" si="15"/>
        <v/>
      </c>
      <c r="K128" s="164"/>
      <c r="L128" s="123"/>
      <c r="M128" s="187" t="str">
        <f>IF(COUNTIF(※編集不可※選択項目!$AG$3:$AG$11,I128&amp;K128)=1,VLOOKUP(I128&amp;K128,※編集不可※選択項目!$AG$3:$AH$11,2,FALSE),"")</f>
        <v/>
      </c>
      <c r="N128" s="182"/>
      <c r="O128" s="20"/>
      <c r="P128" s="165"/>
      <c r="Q128" s="20"/>
      <c r="R128" s="166"/>
      <c r="S128" s="97" t="str">
        <f t="shared" si="9"/>
        <v/>
      </c>
      <c r="T128" s="21" t="str">
        <f>IF($L128="","",IF($J128="単板",(※編集不可※選択項目!$Q$4*$L128+※編集不可※選択項目!$U$4),(※編集不可※選択項目!$Q$3*$L128+※編集不可※選択項目!$U$3)))</f>
        <v/>
      </c>
      <c r="U128" s="21" t="str">
        <f>IF($L128="","",IF($J128="単板",(※編集不可※選択項目!$Q$5*$L128+※編集不可※選択項目!$U$5),(※編集不可※選択項目!$Q121*$L128+※編集不可※選択項目!$U$6)))</f>
        <v/>
      </c>
      <c r="V128" s="21" t="str">
        <f>IF($L128="","",IF($J128="単板",(※編集不可※選択項目!$Q$7*$L128+※編集不可※選択項目!$U$7),(※編集不可※選択項目!$Q$8*$L128+※編集不可※選択項目!$U$8)))</f>
        <v/>
      </c>
    </row>
    <row r="129" spans="1:22" ht="25.05" customHeight="1" x14ac:dyDescent="0.2">
      <c r="A129" s="161">
        <f t="shared" si="10"/>
        <v>117</v>
      </c>
      <c r="B129" s="186" t="str">
        <f t="shared" si="11"/>
        <v/>
      </c>
      <c r="C129" s="163"/>
      <c r="D129" s="177" t="str">
        <f t="shared" si="12"/>
        <v/>
      </c>
      <c r="E129" s="177" t="str">
        <f t="shared" si="13"/>
        <v/>
      </c>
      <c r="F129" s="186" t="str">
        <f t="shared" si="14"/>
        <v/>
      </c>
      <c r="G129" s="163"/>
      <c r="H129" s="163"/>
      <c r="I129" s="164"/>
      <c r="J129" s="186" t="str">
        <f t="shared" si="15"/>
        <v/>
      </c>
      <c r="K129" s="164"/>
      <c r="L129" s="123"/>
      <c r="M129" s="187" t="str">
        <f>IF(COUNTIF(※編集不可※選択項目!$AG$3:$AG$11,I129&amp;K129)=1,VLOOKUP(I129&amp;K129,※編集不可※選択項目!$AG$3:$AH$11,2,FALSE),"")</f>
        <v/>
      </c>
      <c r="N129" s="182"/>
      <c r="O129" s="20"/>
      <c r="P129" s="165"/>
      <c r="Q129" s="20"/>
      <c r="R129" s="166"/>
      <c r="S129" s="97" t="str">
        <f t="shared" si="9"/>
        <v/>
      </c>
      <c r="T129" s="21" t="str">
        <f>IF($L129="","",IF($J129="単板",(※編集不可※選択項目!$Q$4*$L129+※編集不可※選択項目!$U$4),(※編集不可※選択項目!$Q$3*$L129+※編集不可※選択項目!$U$3)))</f>
        <v/>
      </c>
      <c r="U129" s="21" t="str">
        <f>IF($L129="","",IF($J129="単板",(※編集不可※選択項目!$Q$5*$L129+※編集不可※選択項目!$U$5),(※編集不可※選択項目!$Q122*$L129+※編集不可※選択項目!$U$6)))</f>
        <v/>
      </c>
      <c r="V129" s="21" t="str">
        <f>IF($L129="","",IF($J129="単板",(※編集不可※選択項目!$Q$7*$L129+※編集不可※選択項目!$U$7),(※編集不可※選択項目!$Q$8*$L129+※編集不可※選択項目!$U$8)))</f>
        <v/>
      </c>
    </row>
    <row r="130" spans="1:22" ht="25.05" customHeight="1" x14ac:dyDescent="0.2">
      <c r="A130" s="161">
        <f t="shared" si="10"/>
        <v>118</v>
      </c>
      <c r="B130" s="186" t="str">
        <f t="shared" si="11"/>
        <v/>
      </c>
      <c r="C130" s="163"/>
      <c r="D130" s="177" t="str">
        <f t="shared" si="12"/>
        <v/>
      </c>
      <c r="E130" s="177" t="str">
        <f t="shared" si="13"/>
        <v/>
      </c>
      <c r="F130" s="186" t="str">
        <f t="shared" si="14"/>
        <v/>
      </c>
      <c r="G130" s="163"/>
      <c r="H130" s="163"/>
      <c r="I130" s="164"/>
      <c r="J130" s="186" t="str">
        <f t="shared" si="15"/>
        <v/>
      </c>
      <c r="K130" s="164"/>
      <c r="L130" s="123"/>
      <c r="M130" s="187" t="str">
        <f>IF(COUNTIF(※編集不可※選択項目!$AG$3:$AG$11,I130&amp;K130)=1,VLOOKUP(I130&amp;K130,※編集不可※選択項目!$AG$3:$AH$11,2,FALSE),"")</f>
        <v/>
      </c>
      <c r="N130" s="182"/>
      <c r="O130" s="20"/>
      <c r="P130" s="165"/>
      <c r="Q130" s="20"/>
      <c r="R130" s="166"/>
      <c r="S130" s="97" t="str">
        <f t="shared" si="9"/>
        <v/>
      </c>
      <c r="T130" s="21" t="str">
        <f>IF($L130="","",IF($J130="単板",(※編集不可※選択項目!$Q$4*$L130+※編集不可※選択項目!$U$4),(※編集不可※選択項目!$Q$3*$L130+※編集不可※選択項目!$U$3)))</f>
        <v/>
      </c>
      <c r="U130" s="21" t="str">
        <f>IF($L130="","",IF($J130="単板",(※編集不可※選択項目!$Q$5*$L130+※編集不可※選択項目!$U$5),(※編集不可※選択項目!$Q123*$L130+※編集不可※選択項目!$U$6)))</f>
        <v/>
      </c>
      <c r="V130" s="21" t="str">
        <f>IF($L130="","",IF($J130="単板",(※編集不可※選択項目!$Q$7*$L130+※編集不可※選択項目!$U$7),(※編集不可※選択項目!$Q$8*$L130+※編集不可※選択項目!$U$8)))</f>
        <v/>
      </c>
    </row>
    <row r="131" spans="1:22" ht="25.05" customHeight="1" x14ac:dyDescent="0.2">
      <c r="A131" s="161">
        <f t="shared" si="10"/>
        <v>119</v>
      </c>
      <c r="B131" s="186" t="str">
        <f t="shared" si="11"/>
        <v/>
      </c>
      <c r="C131" s="163"/>
      <c r="D131" s="177" t="str">
        <f t="shared" si="12"/>
        <v/>
      </c>
      <c r="E131" s="177" t="str">
        <f t="shared" si="13"/>
        <v/>
      </c>
      <c r="F131" s="186" t="str">
        <f t="shared" si="14"/>
        <v/>
      </c>
      <c r="G131" s="163"/>
      <c r="H131" s="163"/>
      <c r="I131" s="164"/>
      <c r="J131" s="186" t="str">
        <f t="shared" si="15"/>
        <v/>
      </c>
      <c r="K131" s="164"/>
      <c r="L131" s="123"/>
      <c r="M131" s="187" t="str">
        <f>IF(COUNTIF(※編集不可※選択項目!$AG$3:$AG$11,I131&amp;K131)=1,VLOOKUP(I131&amp;K131,※編集不可※選択項目!$AG$3:$AH$11,2,FALSE),"")</f>
        <v/>
      </c>
      <c r="N131" s="182"/>
      <c r="O131" s="20"/>
      <c r="P131" s="165"/>
      <c r="Q131" s="20"/>
      <c r="R131" s="166"/>
      <c r="S131" s="97" t="str">
        <f t="shared" si="9"/>
        <v/>
      </c>
      <c r="T131" s="21" t="str">
        <f>IF($L131="","",IF($J131="単板",(※編集不可※選択項目!$Q$4*$L131+※編集不可※選択項目!$U$4),(※編集不可※選択項目!$Q$3*$L131+※編集不可※選択項目!$U$3)))</f>
        <v/>
      </c>
      <c r="U131" s="21" t="str">
        <f>IF($L131="","",IF($J131="単板",(※編集不可※選択項目!$Q$5*$L131+※編集不可※選択項目!$U$5),(※編集不可※選択項目!$Q124*$L131+※編集不可※選択項目!$U$6)))</f>
        <v/>
      </c>
      <c r="V131" s="21" t="str">
        <f>IF($L131="","",IF($J131="単板",(※編集不可※選択項目!$Q$7*$L131+※編集不可※選択項目!$U$7),(※編集不可※選択項目!$Q$8*$L131+※編集不可※選択項目!$U$8)))</f>
        <v/>
      </c>
    </row>
    <row r="132" spans="1:22" ht="25.05" customHeight="1" x14ac:dyDescent="0.2">
      <c r="A132" s="161">
        <f t="shared" si="10"/>
        <v>120</v>
      </c>
      <c r="B132" s="186" t="str">
        <f t="shared" si="11"/>
        <v/>
      </c>
      <c r="C132" s="163"/>
      <c r="D132" s="177" t="str">
        <f t="shared" si="12"/>
        <v/>
      </c>
      <c r="E132" s="177" t="str">
        <f t="shared" si="13"/>
        <v/>
      </c>
      <c r="F132" s="186" t="str">
        <f t="shared" si="14"/>
        <v/>
      </c>
      <c r="G132" s="163"/>
      <c r="H132" s="163"/>
      <c r="I132" s="164"/>
      <c r="J132" s="186" t="str">
        <f t="shared" si="15"/>
        <v/>
      </c>
      <c r="K132" s="164"/>
      <c r="L132" s="123"/>
      <c r="M132" s="187" t="str">
        <f>IF(COUNTIF(※編集不可※選択項目!$AG$3:$AG$11,I132&amp;K132)=1,VLOOKUP(I132&amp;K132,※編集不可※選択項目!$AG$3:$AH$11,2,FALSE),"")</f>
        <v/>
      </c>
      <c r="N132" s="182"/>
      <c r="O132" s="20"/>
      <c r="P132" s="165"/>
      <c r="Q132" s="20"/>
      <c r="R132" s="166"/>
      <c r="S132" s="97" t="str">
        <f t="shared" si="9"/>
        <v/>
      </c>
      <c r="T132" s="21" t="str">
        <f>IF($L132="","",IF($J132="単板",(※編集不可※選択項目!$Q$4*$L132+※編集不可※選択項目!$U$4),(※編集不可※選択項目!$Q$3*$L132+※編集不可※選択項目!$U$3)))</f>
        <v/>
      </c>
      <c r="U132" s="21" t="str">
        <f>IF($L132="","",IF($J132="単板",(※編集不可※選択項目!$Q$5*$L132+※編集不可※選択項目!$U$5),(※編集不可※選択項目!$Q125*$L132+※編集不可※選択項目!$U$6)))</f>
        <v/>
      </c>
      <c r="V132" s="21" t="str">
        <f>IF($L132="","",IF($J132="単板",(※編集不可※選択項目!$Q$7*$L132+※編集不可※選択項目!$U$7),(※編集不可※選択項目!$Q$8*$L132+※編集不可※選択項目!$U$8)))</f>
        <v/>
      </c>
    </row>
    <row r="133" spans="1:22" ht="25.05" customHeight="1" x14ac:dyDescent="0.2">
      <c r="A133" s="161">
        <f t="shared" si="10"/>
        <v>121</v>
      </c>
      <c r="B133" s="186" t="str">
        <f t="shared" si="11"/>
        <v/>
      </c>
      <c r="C133" s="163"/>
      <c r="D133" s="177" t="str">
        <f t="shared" si="12"/>
        <v/>
      </c>
      <c r="E133" s="177" t="str">
        <f t="shared" si="13"/>
        <v/>
      </c>
      <c r="F133" s="186" t="str">
        <f t="shared" si="14"/>
        <v/>
      </c>
      <c r="G133" s="163"/>
      <c r="H133" s="163"/>
      <c r="I133" s="164"/>
      <c r="J133" s="186" t="str">
        <f t="shared" si="15"/>
        <v/>
      </c>
      <c r="K133" s="164"/>
      <c r="L133" s="123"/>
      <c r="M133" s="187" t="str">
        <f>IF(COUNTIF(※編集不可※選択項目!$AG$3:$AG$11,I133&amp;K133)=1,VLOOKUP(I133&amp;K133,※編集不可※選択項目!$AG$3:$AH$11,2,FALSE),"")</f>
        <v/>
      </c>
      <c r="N133" s="182"/>
      <c r="O133" s="20"/>
      <c r="P133" s="165"/>
      <c r="Q133" s="20"/>
      <c r="R133" s="166"/>
      <c r="S133" s="97" t="str">
        <f t="shared" si="9"/>
        <v/>
      </c>
      <c r="T133" s="21" t="str">
        <f>IF($L133="","",IF($J133="単板",(※編集不可※選択項目!$Q$4*$L133+※編集不可※選択項目!$U$4),(※編集不可※選択項目!$Q$3*$L133+※編集不可※選択項目!$U$3)))</f>
        <v/>
      </c>
      <c r="U133" s="21" t="str">
        <f>IF($L133="","",IF($J133="単板",(※編集不可※選択項目!$Q$5*$L133+※編集不可※選択項目!$U$5),(※編集不可※選択項目!$Q126*$L133+※編集不可※選択項目!$U$6)))</f>
        <v/>
      </c>
      <c r="V133" s="21" t="str">
        <f>IF($L133="","",IF($J133="単板",(※編集不可※選択項目!$Q$7*$L133+※編集不可※選択項目!$U$7),(※編集不可※選択項目!$Q$8*$L133+※編集不可※選択項目!$U$8)))</f>
        <v/>
      </c>
    </row>
    <row r="134" spans="1:22" ht="25.05" customHeight="1" x14ac:dyDescent="0.2">
      <c r="A134" s="161">
        <f t="shared" si="10"/>
        <v>122</v>
      </c>
      <c r="B134" s="186" t="str">
        <f t="shared" si="11"/>
        <v/>
      </c>
      <c r="C134" s="163"/>
      <c r="D134" s="177" t="str">
        <f t="shared" si="12"/>
        <v/>
      </c>
      <c r="E134" s="177" t="str">
        <f t="shared" si="13"/>
        <v/>
      </c>
      <c r="F134" s="186" t="str">
        <f t="shared" si="14"/>
        <v/>
      </c>
      <c r="G134" s="163"/>
      <c r="H134" s="163"/>
      <c r="I134" s="164"/>
      <c r="J134" s="186" t="str">
        <f t="shared" si="15"/>
        <v/>
      </c>
      <c r="K134" s="164"/>
      <c r="L134" s="123"/>
      <c r="M134" s="187" t="str">
        <f>IF(COUNTIF(※編集不可※選択項目!$AG$3:$AG$11,I134&amp;K134)=1,VLOOKUP(I134&amp;K134,※編集不可※選択項目!$AG$3:$AH$11,2,FALSE),"")</f>
        <v/>
      </c>
      <c r="N134" s="182"/>
      <c r="O134" s="20"/>
      <c r="P134" s="165"/>
      <c r="Q134" s="20"/>
      <c r="R134" s="166"/>
      <c r="S134" s="97" t="str">
        <f t="shared" si="9"/>
        <v/>
      </c>
      <c r="T134" s="21" t="str">
        <f>IF($L134="","",IF($J134="単板",(※編集不可※選択項目!$Q$4*$L134+※編集不可※選択項目!$U$4),(※編集不可※選択項目!$Q$3*$L134+※編集不可※選択項目!$U$3)))</f>
        <v/>
      </c>
      <c r="U134" s="21" t="str">
        <f>IF($L134="","",IF($J134="単板",(※編集不可※選択項目!$Q$5*$L134+※編集不可※選択項目!$U$5),(※編集不可※選択項目!$Q127*$L134+※編集不可※選択項目!$U$6)))</f>
        <v/>
      </c>
      <c r="V134" s="21" t="str">
        <f>IF($L134="","",IF($J134="単板",(※編集不可※選択項目!$Q$7*$L134+※編集不可※選択項目!$U$7),(※編集不可※選択項目!$Q$8*$L134+※編集不可※選択項目!$U$8)))</f>
        <v/>
      </c>
    </row>
    <row r="135" spans="1:22" ht="25.05" customHeight="1" x14ac:dyDescent="0.2">
      <c r="A135" s="161">
        <f t="shared" si="10"/>
        <v>123</v>
      </c>
      <c r="B135" s="186" t="str">
        <f t="shared" si="11"/>
        <v/>
      </c>
      <c r="C135" s="163"/>
      <c r="D135" s="177" t="str">
        <f t="shared" si="12"/>
        <v/>
      </c>
      <c r="E135" s="177" t="str">
        <f t="shared" si="13"/>
        <v/>
      </c>
      <c r="F135" s="186" t="str">
        <f t="shared" si="14"/>
        <v/>
      </c>
      <c r="G135" s="163"/>
      <c r="H135" s="163"/>
      <c r="I135" s="164"/>
      <c r="J135" s="186" t="str">
        <f t="shared" si="15"/>
        <v/>
      </c>
      <c r="K135" s="164"/>
      <c r="L135" s="123"/>
      <c r="M135" s="187" t="str">
        <f>IF(COUNTIF(※編集不可※選択項目!$AG$3:$AG$11,I135&amp;K135)=1,VLOOKUP(I135&amp;K135,※編集不可※選択項目!$AG$3:$AH$11,2,FALSE),"")</f>
        <v/>
      </c>
      <c r="N135" s="182"/>
      <c r="O135" s="20"/>
      <c r="P135" s="165"/>
      <c r="Q135" s="20"/>
      <c r="R135" s="166"/>
      <c r="S135" s="97" t="str">
        <f t="shared" si="9"/>
        <v/>
      </c>
      <c r="T135" s="21" t="str">
        <f>IF($L135="","",IF($J135="単板",(※編集不可※選択項目!$Q$4*$L135+※編集不可※選択項目!$U$4),(※編集不可※選択項目!$Q$3*$L135+※編集不可※選択項目!$U$3)))</f>
        <v/>
      </c>
      <c r="U135" s="21" t="str">
        <f>IF($L135="","",IF($J135="単板",(※編集不可※選択項目!$Q$5*$L135+※編集不可※選択項目!$U$5),(※編集不可※選択項目!$Q128*$L135+※編集不可※選択項目!$U$6)))</f>
        <v/>
      </c>
      <c r="V135" s="21" t="str">
        <f>IF($L135="","",IF($J135="単板",(※編集不可※選択項目!$Q$7*$L135+※編集不可※選択項目!$U$7),(※編集不可※選択項目!$Q$8*$L135+※編集不可※選択項目!$U$8)))</f>
        <v/>
      </c>
    </row>
    <row r="136" spans="1:22" ht="25.05" customHeight="1" x14ac:dyDescent="0.2">
      <c r="A136" s="161">
        <f t="shared" si="10"/>
        <v>124</v>
      </c>
      <c r="B136" s="186" t="str">
        <f t="shared" si="11"/>
        <v/>
      </c>
      <c r="C136" s="163"/>
      <c r="D136" s="177" t="str">
        <f t="shared" si="12"/>
        <v/>
      </c>
      <c r="E136" s="177" t="str">
        <f t="shared" si="13"/>
        <v/>
      </c>
      <c r="F136" s="186" t="str">
        <f t="shared" si="14"/>
        <v/>
      </c>
      <c r="G136" s="163"/>
      <c r="H136" s="163"/>
      <c r="I136" s="164"/>
      <c r="J136" s="186" t="str">
        <f t="shared" si="15"/>
        <v/>
      </c>
      <c r="K136" s="164"/>
      <c r="L136" s="123"/>
      <c r="M136" s="187" t="str">
        <f>IF(COUNTIF(※編集不可※選択項目!$AG$3:$AG$11,I136&amp;K136)=1,VLOOKUP(I136&amp;K136,※編集不可※選択項目!$AG$3:$AH$11,2,FALSE),"")</f>
        <v/>
      </c>
      <c r="N136" s="182"/>
      <c r="O136" s="20"/>
      <c r="P136" s="165"/>
      <c r="Q136" s="20"/>
      <c r="R136" s="166"/>
      <c r="S136" s="97" t="str">
        <f t="shared" si="9"/>
        <v/>
      </c>
      <c r="T136" s="21" t="str">
        <f>IF($L136="","",IF($J136="単板",(※編集不可※選択項目!$Q$4*$L136+※編集不可※選択項目!$U$4),(※編集不可※選択項目!$Q$3*$L136+※編集不可※選択項目!$U$3)))</f>
        <v/>
      </c>
      <c r="U136" s="21" t="str">
        <f>IF($L136="","",IF($J136="単板",(※編集不可※選択項目!$Q$5*$L136+※編集不可※選択項目!$U$5),(※編集不可※選択項目!$Q129*$L136+※編集不可※選択項目!$U$6)))</f>
        <v/>
      </c>
      <c r="V136" s="21" t="str">
        <f>IF($L136="","",IF($J136="単板",(※編集不可※選択項目!$Q$7*$L136+※編集不可※選択項目!$U$7),(※編集不可※選択項目!$Q$8*$L136+※編集不可※選択項目!$U$8)))</f>
        <v/>
      </c>
    </row>
    <row r="137" spans="1:22" ht="25.05" customHeight="1" x14ac:dyDescent="0.2">
      <c r="A137" s="161">
        <f t="shared" si="10"/>
        <v>125</v>
      </c>
      <c r="B137" s="186" t="str">
        <f t="shared" si="11"/>
        <v/>
      </c>
      <c r="C137" s="163"/>
      <c r="D137" s="177" t="str">
        <f t="shared" si="12"/>
        <v/>
      </c>
      <c r="E137" s="177" t="str">
        <f t="shared" si="13"/>
        <v/>
      </c>
      <c r="F137" s="186" t="str">
        <f t="shared" si="14"/>
        <v/>
      </c>
      <c r="G137" s="163"/>
      <c r="H137" s="163"/>
      <c r="I137" s="164"/>
      <c r="J137" s="186" t="str">
        <f t="shared" si="15"/>
        <v/>
      </c>
      <c r="K137" s="164"/>
      <c r="L137" s="123"/>
      <c r="M137" s="187" t="str">
        <f>IF(COUNTIF(※編集不可※選択項目!$AG$3:$AG$11,I137&amp;K137)=1,VLOOKUP(I137&amp;K137,※編集不可※選択項目!$AG$3:$AH$11,2,FALSE),"")</f>
        <v/>
      </c>
      <c r="N137" s="182"/>
      <c r="O137" s="20"/>
      <c r="P137" s="165"/>
      <c r="Q137" s="20"/>
      <c r="R137" s="166"/>
      <c r="S137" s="97" t="str">
        <f t="shared" si="9"/>
        <v/>
      </c>
      <c r="T137" s="21" t="str">
        <f>IF($L137="","",IF($J137="単板",(※編集不可※選択項目!$Q$4*$L137+※編集不可※選択項目!$U$4),(※編集不可※選択項目!$Q$3*$L137+※編集不可※選択項目!$U$3)))</f>
        <v/>
      </c>
      <c r="U137" s="21" t="str">
        <f>IF($L137="","",IF($J137="単板",(※編集不可※選択項目!$Q$5*$L137+※編集不可※選択項目!$U$5),(※編集不可※選択項目!$Q130*$L137+※編集不可※選択項目!$U$6)))</f>
        <v/>
      </c>
      <c r="V137" s="21" t="str">
        <f>IF($L137="","",IF($J137="単板",(※編集不可※選択項目!$Q$7*$L137+※編集不可※選択項目!$U$7),(※編集不可※選択項目!$Q$8*$L137+※編集不可※選択項目!$U$8)))</f>
        <v/>
      </c>
    </row>
    <row r="138" spans="1:22" ht="25.05" customHeight="1" x14ac:dyDescent="0.2">
      <c r="A138" s="161">
        <f t="shared" si="10"/>
        <v>126</v>
      </c>
      <c r="B138" s="186" t="str">
        <f t="shared" si="11"/>
        <v/>
      </c>
      <c r="C138" s="163"/>
      <c r="D138" s="177" t="str">
        <f t="shared" si="12"/>
        <v/>
      </c>
      <c r="E138" s="177" t="str">
        <f t="shared" si="13"/>
        <v/>
      </c>
      <c r="F138" s="186" t="str">
        <f t="shared" si="14"/>
        <v/>
      </c>
      <c r="G138" s="163"/>
      <c r="H138" s="163"/>
      <c r="I138" s="164"/>
      <c r="J138" s="186" t="str">
        <f t="shared" si="15"/>
        <v/>
      </c>
      <c r="K138" s="164"/>
      <c r="L138" s="123"/>
      <c r="M138" s="187" t="str">
        <f>IF(COUNTIF(※編集不可※選択項目!$AG$3:$AG$11,I138&amp;K138)=1,VLOOKUP(I138&amp;K138,※編集不可※選択項目!$AG$3:$AH$11,2,FALSE),"")</f>
        <v/>
      </c>
      <c r="N138" s="182"/>
      <c r="O138" s="20"/>
      <c r="P138" s="165"/>
      <c r="Q138" s="20"/>
      <c r="R138" s="166"/>
      <c r="S138" s="97" t="str">
        <f t="shared" si="9"/>
        <v/>
      </c>
      <c r="T138" s="21" t="str">
        <f>IF($L138="","",IF($J138="単板",(※編集不可※選択項目!$Q$4*$L138+※編集不可※選択項目!$U$4),(※編集不可※選択項目!$Q$3*$L138+※編集不可※選択項目!$U$3)))</f>
        <v/>
      </c>
      <c r="U138" s="21" t="str">
        <f>IF($L138="","",IF($J138="単板",(※編集不可※選択項目!$Q$5*$L138+※編集不可※選択項目!$U$5),(※編集不可※選択項目!$Q131*$L138+※編集不可※選択項目!$U$6)))</f>
        <v/>
      </c>
      <c r="V138" s="21" t="str">
        <f>IF($L138="","",IF($J138="単板",(※編集不可※選択項目!$Q$7*$L138+※編集不可※選択項目!$U$7),(※編集不可※選択項目!$Q$8*$L138+※編集不可※選択項目!$U$8)))</f>
        <v/>
      </c>
    </row>
    <row r="139" spans="1:22" ht="25.05" customHeight="1" x14ac:dyDescent="0.2">
      <c r="A139" s="161">
        <f t="shared" si="10"/>
        <v>127</v>
      </c>
      <c r="B139" s="186" t="str">
        <f t="shared" si="11"/>
        <v/>
      </c>
      <c r="C139" s="163"/>
      <c r="D139" s="177" t="str">
        <f t="shared" si="12"/>
        <v/>
      </c>
      <c r="E139" s="177" t="str">
        <f t="shared" si="13"/>
        <v/>
      </c>
      <c r="F139" s="186" t="str">
        <f t="shared" si="14"/>
        <v/>
      </c>
      <c r="G139" s="163"/>
      <c r="H139" s="163"/>
      <c r="I139" s="164"/>
      <c r="J139" s="186" t="str">
        <f t="shared" si="15"/>
        <v/>
      </c>
      <c r="K139" s="164"/>
      <c r="L139" s="123"/>
      <c r="M139" s="187" t="str">
        <f>IF(COUNTIF(※編集不可※選択項目!$AG$3:$AG$11,I139&amp;K139)=1,VLOOKUP(I139&amp;K139,※編集不可※選択項目!$AG$3:$AH$11,2,FALSE),"")</f>
        <v/>
      </c>
      <c r="N139" s="182"/>
      <c r="O139" s="20"/>
      <c r="P139" s="165"/>
      <c r="Q139" s="20"/>
      <c r="R139" s="166"/>
      <c r="S139" s="97" t="str">
        <f t="shared" si="9"/>
        <v/>
      </c>
      <c r="T139" s="21" t="str">
        <f>IF($L139="","",IF($J139="単板",(※編集不可※選択項目!$Q$4*$L139+※編集不可※選択項目!$U$4),(※編集不可※選択項目!$Q$3*$L139+※編集不可※選択項目!$U$3)))</f>
        <v/>
      </c>
      <c r="U139" s="21" t="str">
        <f>IF($L139="","",IF($J139="単板",(※編集不可※選択項目!$Q$5*$L139+※編集不可※選択項目!$U$5),(※編集不可※選択項目!$Q132*$L139+※編集不可※選択項目!$U$6)))</f>
        <v/>
      </c>
      <c r="V139" s="21" t="str">
        <f>IF($L139="","",IF($J139="単板",(※編集不可※選択項目!$Q$7*$L139+※編集不可※選択項目!$U$7),(※編集不可※選択項目!$Q$8*$L139+※編集不可※選択項目!$U$8)))</f>
        <v/>
      </c>
    </row>
    <row r="140" spans="1:22" ht="25.05" customHeight="1" x14ac:dyDescent="0.2">
      <c r="A140" s="161">
        <f t="shared" si="10"/>
        <v>128</v>
      </c>
      <c r="B140" s="186" t="str">
        <f t="shared" si="11"/>
        <v/>
      </c>
      <c r="C140" s="163"/>
      <c r="D140" s="177" t="str">
        <f t="shared" si="12"/>
        <v/>
      </c>
      <c r="E140" s="177" t="str">
        <f t="shared" si="13"/>
        <v/>
      </c>
      <c r="F140" s="186" t="str">
        <f t="shared" si="14"/>
        <v/>
      </c>
      <c r="G140" s="163"/>
      <c r="H140" s="163"/>
      <c r="I140" s="164"/>
      <c r="J140" s="186" t="str">
        <f t="shared" si="15"/>
        <v/>
      </c>
      <c r="K140" s="164"/>
      <c r="L140" s="123"/>
      <c r="M140" s="187" t="str">
        <f>IF(COUNTIF(※編集不可※選択項目!$AG$3:$AG$11,I140&amp;K140)=1,VLOOKUP(I140&amp;K140,※編集不可※選択項目!$AG$3:$AH$11,2,FALSE),"")</f>
        <v/>
      </c>
      <c r="N140" s="182"/>
      <c r="O140" s="20"/>
      <c r="P140" s="165"/>
      <c r="Q140" s="20"/>
      <c r="R140" s="166"/>
      <c r="S140" s="97" t="str">
        <f t="shared" si="9"/>
        <v/>
      </c>
      <c r="T140" s="21" t="str">
        <f>IF($L140="","",IF($J140="単板",(※編集不可※選択項目!$Q$4*$L140+※編集不可※選択項目!$U$4),(※編集不可※選択項目!$Q$3*$L140+※編集不可※選択項目!$U$3)))</f>
        <v/>
      </c>
      <c r="U140" s="21" t="str">
        <f>IF($L140="","",IF($J140="単板",(※編集不可※選択項目!$Q$5*$L140+※編集不可※選択項目!$U$5),(※編集不可※選択項目!$Q133*$L140+※編集不可※選択項目!$U$6)))</f>
        <v/>
      </c>
      <c r="V140" s="21" t="str">
        <f>IF($L140="","",IF($J140="単板",(※編集不可※選択項目!$Q$7*$L140+※編集不可※選択項目!$U$7),(※編集不可※選択項目!$Q$8*$L140+※編集不可※選択項目!$U$8)))</f>
        <v/>
      </c>
    </row>
    <row r="141" spans="1:22" ht="25.05" customHeight="1" x14ac:dyDescent="0.2">
      <c r="A141" s="161">
        <f t="shared" si="10"/>
        <v>129</v>
      </c>
      <c r="B141" s="186" t="str">
        <f t="shared" si="11"/>
        <v/>
      </c>
      <c r="C141" s="163"/>
      <c r="D141" s="177" t="str">
        <f t="shared" si="12"/>
        <v/>
      </c>
      <c r="E141" s="177" t="str">
        <f t="shared" si="13"/>
        <v/>
      </c>
      <c r="F141" s="186" t="str">
        <f t="shared" si="14"/>
        <v/>
      </c>
      <c r="G141" s="163"/>
      <c r="H141" s="163"/>
      <c r="I141" s="164"/>
      <c r="J141" s="186" t="str">
        <f t="shared" si="15"/>
        <v/>
      </c>
      <c r="K141" s="164"/>
      <c r="L141" s="123"/>
      <c r="M141" s="187" t="str">
        <f>IF(COUNTIF(※編集不可※選択項目!$AG$3:$AG$11,I141&amp;K141)=1,VLOOKUP(I141&amp;K141,※編集不可※選択項目!$AG$3:$AH$11,2,FALSE),"")</f>
        <v/>
      </c>
      <c r="N141" s="182"/>
      <c r="O141" s="20"/>
      <c r="P141" s="165"/>
      <c r="Q141" s="20"/>
      <c r="R141" s="166"/>
      <c r="S141" s="97" t="str">
        <f t="shared" ref="S141:S204" si="16">IF($P141="","",$P141&amp;"("&amp;J$13&amp;")")</f>
        <v/>
      </c>
      <c r="T141" s="21" t="str">
        <f>IF($L141="","",IF($J141="単板",(※編集不可※選択項目!$Q$4*$L141+※編集不可※選択項目!$U$4),(※編集不可※選択項目!$Q$3*$L141+※編集不可※選択項目!$U$3)))</f>
        <v/>
      </c>
      <c r="U141" s="21" t="str">
        <f>IF($L141="","",IF($J141="単板",(※編集不可※選択項目!$Q$5*$L141+※編集不可※選択項目!$U$5),(※編集不可※選択項目!$Q134*$L141+※編集不可※選択項目!$U$6)))</f>
        <v/>
      </c>
      <c r="V141" s="21" t="str">
        <f>IF($L141="","",IF($J141="単板",(※編集不可※選択項目!$Q$7*$L141+※編集不可※選択項目!$U$7),(※編集不可※選択項目!$Q$8*$L141+※編集不可※選択項目!$U$8)))</f>
        <v/>
      </c>
    </row>
    <row r="142" spans="1:22" ht="25.05" customHeight="1" x14ac:dyDescent="0.2">
      <c r="A142" s="161">
        <f t="shared" ref="A142:A205" si="17">ROW()-12</f>
        <v>130</v>
      </c>
      <c r="B142" s="186" t="str">
        <f t="shared" ref="B142:B205" si="18">IF($C142="","","断熱窓")</f>
        <v/>
      </c>
      <c r="C142" s="163"/>
      <c r="D142" s="177" t="str">
        <f t="shared" ref="D142:D205" si="19">IF($C$2="","",IF($C142="","",$C$2))</f>
        <v/>
      </c>
      <c r="E142" s="177" t="str">
        <f t="shared" ref="E142:E205" si="20">IF($F$2="","",IF($C142="","",$F$2))</f>
        <v/>
      </c>
      <c r="F142" s="186" t="str">
        <f t="shared" ref="F142:F205" si="21">IF(G142="","",IF(K142="",G142,_xlfn.CONCAT(G142,"[",K142,"]")))</f>
        <v/>
      </c>
      <c r="G142" s="163"/>
      <c r="H142" s="163"/>
      <c r="I142" s="164"/>
      <c r="J142" s="186" t="str">
        <f t="shared" ref="J142:J205" si="22">IF(I142="","",IF(I142="単板","単板ガラス","複層ガラス"))</f>
        <v/>
      </c>
      <c r="K142" s="164"/>
      <c r="L142" s="123"/>
      <c r="M142" s="187" t="str">
        <f>IF(COUNTIF(※編集不可※選択項目!$AG$3:$AG$11,I142&amp;K142)=1,VLOOKUP(I142&amp;K142,※編集不可※選択項目!$AG$3:$AH$11,2,FALSE),"")</f>
        <v/>
      </c>
      <c r="N142" s="182"/>
      <c r="O142" s="20"/>
      <c r="P142" s="165"/>
      <c r="Q142" s="20"/>
      <c r="R142" s="166"/>
      <c r="S142" s="97" t="str">
        <f t="shared" si="16"/>
        <v/>
      </c>
      <c r="T142" s="21" t="str">
        <f>IF($L142="","",IF($J142="単板",(※編集不可※選択項目!$Q$4*$L142+※編集不可※選択項目!$U$4),(※編集不可※選択項目!$Q$3*$L142+※編集不可※選択項目!$U$3)))</f>
        <v/>
      </c>
      <c r="U142" s="21" t="str">
        <f>IF($L142="","",IF($J142="単板",(※編集不可※選択項目!$Q$5*$L142+※編集不可※選択項目!$U$5),(※編集不可※選択項目!$Q135*$L142+※編集不可※選択項目!$U$6)))</f>
        <v/>
      </c>
      <c r="V142" s="21" t="str">
        <f>IF($L142="","",IF($J142="単板",(※編集不可※選択項目!$Q$7*$L142+※編集不可※選択項目!$U$7),(※編集不可※選択項目!$Q$8*$L142+※編集不可※選択項目!$U$8)))</f>
        <v/>
      </c>
    </row>
    <row r="143" spans="1:22" ht="25.05" customHeight="1" x14ac:dyDescent="0.2">
      <c r="A143" s="161">
        <f t="shared" si="17"/>
        <v>131</v>
      </c>
      <c r="B143" s="186" t="str">
        <f t="shared" si="18"/>
        <v/>
      </c>
      <c r="C143" s="163"/>
      <c r="D143" s="177" t="str">
        <f t="shared" si="19"/>
        <v/>
      </c>
      <c r="E143" s="177" t="str">
        <f t="shared" si="20"/>
        <v/>
      </c>
      <c r="F143" s="186" t="str">
        <f t="shared" si="21"/>
        <v/>
      </c>
      <c r="G143" s="163"/>
      <c r="H143" s="163"/>
      <c r="I143" s="164"/>
      <c r="J143" s="186" t="str">
        <f t="shared" si="22"/>
        <v/>
      </c>
      <c r="K143" s="164"/>
      <c r="L143" s="123"/>
      <c r="M143" s="187" t="str">
        <f>IF(COUNTIF(※編集不可※選択項目!$AG$3:$AG$11,I143&amp;K143)=1,VLOOKUP(I143&amp;K143,※編集不可※選択項目!$AG$3:$AH$11,2,FALSE),"")</f>
        <v/>
      </c>
      <c r="N143" s="182"/>
      <c r="O143" s="20"/>
      <c r="P143" s="165"/>
      <c r="Q143" s="20"/>
      <c r="R143" s="166"/>
      <c r="S143" s="97" t="str">
        <f t="shared" si="16"/>
        <v/>
      </c>
      <c r="T143" s="21" t="str">
        <f>IF($L143="","",IF($J143="単板",(※編集不可※選択項目!$Q$4*$L143+※編集不可※選択項目!$U$4),(※編集不可※選択項目!$Q$3*$L143+※編集不可※選択項目!$U$3)))</f>
        <v/>
      </c>
      <c r="U143" s="21" t="str">
        <f>IF($L143="","",IF($J143="単板",(※編集不可※選択項目!$Q$5*$L143+※編集不可※選択項目!$U$5),(※編集不可※選択項目!$Q136*$L143+※編集不可※選択項目!$U$6)))</f>
        <v/>
      </c>
      <c r="V143" s="21" t="str">
        <f>IF($L143="","",IF($J143="単板",(※編集不可※選択項目!$Q$7*$L143+※編集不可※選択項目!$U$7),(※編集不可※選択項目!$Q$8*$L143+※編集不可※選択項目!$U$8)))</f>
        <v/>
      </c>
    </row>
    <row r="144" spans="1:22" ht="25.05" customHeight="1" x14ac:dyDescent="0.2">
      <c r="A144" s="161">
        <f t="shared" si="17"/>
        <v>132</v>
      </c>
      <c r="B144" s="186" t="str">
        <f t="shared" si="18"/>
        <v/>
      </c>
      <c r="C144" s="163"/>
      <c r="D144" s="177" t="str">
        <f t="shared" si="19"/>
        <v/>
      </c>
      <c r="E144" s="177" t="str">
        <f t="shared" si="20"/>
        <v/>
      </c>
      <c r="F144" s="186" t="str">
        <f t="shared" si="21"/>
        <v/>
      </c>
      <c r="G144" s="163"/>
      <c r="H144" s="163"/>
      <c r="I144" s="164"/>
      <c r="J144" s="186" t="str">
        <f t="shared" si="22"/>
        <v/>
      </c>
      <c r="K144" s="164"/>
      <c r="L144" s="123"/>
      <c r="M144" s="187" t="str">
        <f>IF(COUNTIF(※編集不可※選択項目!$AG$3:$AG$11,I144&amp;K144)=1,VLOOKUP(I144&amp;K144,※編集不可※選択項目!$AG$3:$AH$11,2,FALSE),"")</f>
        <v/>
      </c>
      <c r="N144" s="182"/>
      <c r="O144" s="20"/>
      <c r="P144" s="165"/>
      <c r="Q144" s="20"/>
      <c r="R144" s="166"/>
      <c r="S144" s="97" t="str">
        <f t="shared" si="16"/>
        <v/>
      </c>
      <c r="T144" s="21" t="str">
        <f>IF($L144="","",IF($J144="単板",(※編集不可※選択項目!$Q$4*$L144+※編集不可※選択項目!$U$4),(※編集不可※選択項目!$Q$3*$L144+※編集不可※選択項目!$U$3)))</f>
        <v/>
      </c>
      <c r="U144" s="21" t="str">
        <f>IF($L144="","",IF($J144="単板",(※編集不可※選択項目!$Q$5*$L144+※編集不可※選択項目!$U$5),(※編集不可※選択項目!$Q137*$L144+※編集不可※選択項目!$U$6)))</f>
        <v/>
      </c>
      <c r="V144" s="21" t="str">
        <f>IF($L144="","",IF($J144="単板",(※編集不可※選択項目!$Q$7*$L144+※編集不可※選択項目!$U$7),(※編集不可※選択項目!$Q$8*$L144+※編集不可※選択項目!$U$8)))</f>
        <v/>
      </c>
    </row>
    <row r="145" spans="1:22" ht="25.05" customHeight="1" x14ac:dyDescent="0.2">
      <c r="A145" s="161">
        <f t="shared" si="17"/>
        <v>133</v>
      </c>
      <c r="B145" s="186" t="str">
        <f t="shared" si="18"/>
        <v/>
      </c>
      <c r="C145" s="163"/>
      <c r="D145" s="177" t="str">
        <f t="shared" si="19"/>
        <v/>
      </c>
      <c r="E145" s="177" t="str">
        <f t="shared" si="20"/>
        <v/>
      </c>
      <c r="F145" s="186" t="str">
        <f t="shared" si="21"/>
        <v/>
      </c>
      <c r="G145" s="163"/>
      <c r="H145" s="163"/>
      <c r="I145" s="164"/>
      <c r="J145" s="186" t="str">
        <f t="shared" si="22"/>
        <v/>
      </c>
      <c r="K145" s="164"/>
      <c r="L145" s="123"/>
      <c r="M145" s="187" t="str">
        <f>IF(COUNTIF(※編集不可※選択項目!$AG$3:$AG$11,I145&amp;K145)=1,VLOOKUP(I145&amp;K145,※編集不可※選択項目!$AG$3:$AH$11,2,FALSE),"")</f>
        <v/>
      </c>
      <c r="N145" s="182"/>
      <c r="O145" s="20"/>
      <c r="P145" s="165"/>
      <c r="Q145" s="20"/>
      <c r="R145" s="166"/>
      <c r="S145" s="97" t="str">
        <f t="shared" si="16"/>
        <v/>
      </c>
      <c r="T145" s="21" t="str">
        <f>IF($L145="","",IF($J145="単板",(※編集不可※選択項目!$Q$4*$L145+※編集不可※選択項目!$U$4),(※編集不可※選択項目!$Q$3*$L145+※編集不可※選択項目!$U$3)))</f>
        <v/>
      </c>
      <c r="U145" s="21" t="str">
        <f>IF($L145="","",IF($J145="単板",(※編集不可※選択項目!$Q$5*$L145+※編集不可※選択項目!$U$5),(※編集不可※選択項目!$Q138*$L145+※編集不可※選択項目!$U$6)))</f>
        <v/>
      </c>
      <c r="V145" s="21" t="str">
        <f>IF($L145="","",IF($J145="単板",(※編集不可※選択項目!$Q$7*$L145+※編集不可※選択項目!$U$7),(※編集不可※選択項目!$Q$8*$L145+※編集不可※選択項目!$U$8)))</f>
        <v/>
      </c>
    </row>
    <row r="146" spans="1:22" ht="25.05" customHeight="1" x14ac:dyDescent="0.2">
      <c r="A146" s="161">
        <f t="shared" si="17"/>
        <v>134</v>
      </c>
      <c r="B146" s="186" t="str">
        <f t="shared" si="18"/>
        <v/>
      </c>
      <c r="C146" s="163"/>
      <c r="D146" s="177" t="str">
        <f t="shared" si="19"/>
        <v/>
      </c>
      <c r="E146" s="177" t="str">
        <f t="shared" si="20"/>
        <v/>
      </c>
      <c r="F146" s="186" t="str">
        <f t="shared" si="21"/>
        <v/>
      </c>
      <c r="G146" s="163"/>
      <c r="H146" s="163"/>
      <c r="I146" s="164"/>
      <c r="J146" s="186" t="str">
        <f t="shared" si="22"/>
        <v/>
      </c>
      <c r="K146" s="164"/>
      <c r="L146" s="123"/>
      <c r="M146" s="187" t="str">
        <f>IF(COUNTIF(※編集不可※選択項目!$AG$3:$AG$11,I146&amp;K146)=1,VLOOKUP(I146&amp;K146,※編集不可※選択項目!$AG$3:$AH$11,2,FALSE),"")</f>
        <v/>
      </c>
      <c r="N146" s="182"/>
      <c r="O146" s="20"/>
      <c r="P146" s="165"/>
      <c r="Q146" s="20"/>
      <c r="R146" s="166"/>
      <c r="S146" s="97" t="str">
        <f t="shared" si="16"/>
        <v/>
      </c>
      <c r="T146" s="21" t="str">
        <f>IF($L146="","",IF($J146="単板",(※編集不可※選択項目!$Q$4*$L146+※編集不可※選択項目!$U$4),(※編集不可※選択項目!$Q$3*$L146+※編集不可※選択項目!$U$3)))</f>
        <v/>
      </c>
      <c r="U146" s="21" t="str">
        <f>IF($L146="","",IF($J146="単板",(※編集不可※選択項目!$Q$5*$L146+※編集不可※選択項目!$U$5),(※編集不可※選択項目!$Q139*$L146+※編集不可※選択項目!$U$6)))</f>
        <v/>
      </c>
      <c r="V146" s="21" t="str">
        <f>IF($L146="","",IF($J146="単板",(※編集不可※選択項目!$Q$7*$L146+※編集不可※選択項目!$U$7),(※編集不可※選択項目!$Q$8*$L146+※編集不可※選択項目!$U$8)))</f>
        <v/>
      </c>
    </row>
    <row r="147" spans="1:22" ht="25.05" customHeight="1" x14ac:dyDescent="0.2">
      <c r="A147" s="161">
        <f t="shared" si="17"/>
        <v>135</v>
      </c>
      <c r="B147" s="186" t="str">
        <f t="shared" si="18"/>
        <v/>
      </c>
      <c r="C147" s="163"/>
      <c r="D147" s="177" t="str">
        <f t="shared" si="19"/>
        <v/>
      </c>
      <c r="E147" s="177" t="str">
        <f t="shared" si="20"/>
        <v/>
      </c>
      <c r="F147" s="186" t="str">
        <f t="shared" si="21"/>
        <v/>
      </c>
      <c r="G147" s="163"/>
      <c r="H147" s="163"/>
      <c r="I147" s="164"/>
      <c r="J147" s="186" t="str">
        <f t="shared" si="22"/>
        <v/>
      </c>
      <c r="K147" s="164"/>
      <c r="L147" s="123"/>
      <c r="M147" s="187" t="str">
        <f>IF(COUNTIF(※編集不可※選択項目!$AG$3:$AG$11,I147&amp;K147)=1,VLOOKUP(I147&amp;K147,※編集不可※選択項目!$AG$3:$AH$11,2,FALSE),"")</f>
        <v/>
      </c>
      <c r="N147" s="182"/>
      <c r="O147" s="20"/>
      <c r="P147" s="165"/>
      <c r="Q147" s="20"/>
      <c r="R147" s="166"/>
      <c r="S147" s="97" t="str">
        <f t="shared" si="16"/>
        <v/>
      </c>
      <c r="T147" s="21" t="str">
        <f>IF($L147="","",IF($J147="単板",(※編集不可※選択項目!$Q$4*$L147+※編集不可※選択項目!$U$4),(※編集不可※選択項目!$Q$3*$L147+※編集不可※選択項目!$U$3)))</f>
        <v/>
      </c>
      <c r="U147" s="21" t="str">
        <f>IF($L147="","",IF($J147="単板",(※編集不可※選択項目!$Q$5*$L147+※編集不可※選択項目!$U$5),(※編集不可※選択項目!$Q140*$L147+※編集不可※選択項目!$U$6)))</f>
        <v/>
      </c>
      <c r="V147" s="21" t="str">
        <f>IF($L147="","",IF($J147="単板",(※編集不可※選択項目!$Q$7*$L147+※編集不可※選択項目!$U$7),(※編集不可※選択項目!$Q$8*$L147+※編集不可※選択項目!$U$8)))</f>
        <v/>
      </c>
    </row>
    <row r="148" spans="1:22" ht="25.05" customHeight="1" x14ac:dyDescent="0.2">
      <c r="A148" s="161">
        <f t="shared" si="17"/>
        <v>136</v>
      </c>
      <c r="B148" s="186" t="str">
        <f t="shared" si="18"/>
        <v/>
      </c>
      <c r="C148" s="163"/>
      <c r="D148" s="177" t="str">
        <f t="shared" si="19"/>
        <v/>
      </c>
      <c r="E148" s="177" t="str">
        <f t="shared" si="20"/>
        <v/>
      </c>
      <c r="F148" s="186" t="str">
        <f t="shared" si="21"/>
        <v/>
      </c>
      <c r="G148" s="163"/>
      <c r="H148" s="163"/>
      <c r="I148" s="164"/>
      <c r="J148" s="186" t="str">
        <f t="shared" si="22"/>
        <v/>
      </c>
      <c r="K148" s="164"/>
      <c r="L148" s="123"/>
      <c r="M148" s="187" t="str">
        <f>IF(COUNTIF(※編集不可※選択項目!$AG$3:$AG$11,I148&amp;K148)=1,VLOOKUP(I148&amp;K148,※編集不可※選択項目!$AG$3:$AH$11,2,FALSE),"")</f>
        <v/>
      </c>
      <c r="N148" s="182"/>
      <c r="O148" s="20"/>
      <c r="P148" s="165"/>
      <c r="Q148" s="20"/>
      <c r="R148" s="166"/>
      <c r="S148" s="97" t="str">
        <f t="shared" si="16"/>
        <v/>
      </c>
      <c r="T148" s="21" t="str">
        <f>IF($L148="","",IF($J148="単板",(※編集不可※選択項目!$Q$4*$L148+※編集不可※選択項目!$U$4),(※編集不可※選択項目!$Q$3*$L148+※編集不可※選択項目!$U$3)))</f>
        <v/>
      </c>
      <c r="U148" s="21" t="str">
        <f>IF($L148="","",IF($J148="単板",(※編集不可※選択項目!$Q$5*$L148+※編集不可※選択項目!$U$5),(※編集不可※選択項目!$Q141*$L148+※編集不可※選択項目!$U$6)))</f>
        <v/>
      </c>
      <c r="V148" s="21" t="str">
        <f>IF($L148="","",IF($J148="単板",(※編集不可※選択項目!$Q$7*$L148+※編集不可※選択項目!$U$7),(※編集不可※選択項目!$Q$8*$L148+※編集不可※選択項目!$U$8)))</f>
        <v/>
      </c>
    </row>
    <row r="149" spans="1:22" ht="25.05" customHeight="1" x14ac:dyDescent="0.2">
      <c r="A149" s="161">
        <f t="shared" si="17"/>
        <v>137</v>
      </c>
      <c r="B149" s="186" t="str">
        <f t="shared" si="18"/>
        <v/>
      </c>
      <c r="C149" s="163"/>
      <c r="D149" s="177" t="str">
        <f t="shared" si="19"/>
        <v/>
      </c>
      <c r="E149" s="177" t="str">
        <f t="shared" si="20"/>
        <v/>
      </c>
      <c r="F149" s="186" t="str">
        <f t="shared" si="21"/>
        <v/>
      </c>
      <c r="G149" s="163"/>
      <c r="H149" s="163"/>
      <c r="I149" s="164"/>
      <c r="J149" s="186" t="str">
        <f t="shared" si="22"/>
        <v/>
      </c>
      <c r="K149" s="164"/>
      <c r="L149" s="123"/>
      <c r="M149" s="187" t="str">
        <f>IF(COUNTIF(※編集不可※選択項目!$AG$3:$AG$11,I149&amp;K149)=1,VLOOKUP(I149&amp;K149,※編集不可※選択項目!$AG$3:$AH$11,2,FALSE),"")</f>
        <v/>
      </c>
      <c r="N149" s="182"/>
      <c r="O149" s="20"/>
      <c r="P149" s="165"/>
      <c r="Q149" s="20"/>
      <c r="R149" s="166"/>
      <c r="S149" s="97" t="str">
        <f t="shared" si="16"/>
        <v/>
      </c>
      <c r="T149" s="21" t="str">
        <f>IF($L149="","",IF($J149="単板",(※編集不可※選択項目!$Q$4*$L149+※編集不可※選択項目!$U$4),(※編集不可※選択項目!$Q$3*$L149+※編集不可※選択項目!$U$3)))</f>
        <v/>
      </c>
      <c r="U149" s="21" t="str">
        <f>IF($L149="","",IF($J149="単板",(※編集不可※選択項目!$Q$5*$L149+※編集不可※選択項目!$U$5),(※編集不可※選択項目!$Q142*$L149+※編集不可※選択項目!$U$6)))</f>
        <v/>
      </c>
      <c r="V149" s="21" t="str">
        <f>IF($L149="","",IF($J149="単板",(※編集不可※選択項目!$Q$7*$L149+※編集不可※選択項目!$U$7),(※編集不可※選択項目!$Q$8*$L149+※編集不可※選択項目!$U$8)))</f>
        <v/>
      </c>
    </row>
    <row r="150" spans="1:22" ht="25.05" customHeight="1" x14ac:dyDescent="0.2">
      <c r="A150" s="161">
        <f t="shared" si="17"/>
        <v>138</v>
      </c>
      <c r="B150" s="186" t="str">
        <f t="shared" si="18"/>
        <v/>
      </c>
      <c r="C150" s="163"/>
      <c r="D150" s="177" t="str">
        <f t="shared" si="19"/>
        <v/>
      </c>
      <c r="E150" s="177" t="str">
        <f t="shared" si="20"/>
        <v/>
      </c>
      <c r="F150" s="186" t="str">
        <f t="shared" si="21"/>
        <v/>
      </c>
      <c r="G150" s="163"/>
      <c r="H150" s="163"/>
      <c r="I150" s="164"/>
      <c r="J150" s="186" t="str">
        <f t="shared" si="22"/>
        <v/>
      </c>
      <c r="K150" s="164"/>
      <c r="L150" s="123"/>
      <c r="M150" s="187" t="str">
        <f>IF(COUNTIF(※編集不可※選択項目!$AG$3:$AG$11,I150&amp;K150)=1,VLOOKUP(I150&amp;K150,※編集不可※選択項目!$AG$3:$AH$11,2,FALSE),"")</f>
        <v/>
      </c>
      <c r="N150" s="182"/>
      <c r="O150" s="20"/>
      <c r="P150" s="165"/>
      <c r="Q150" s="20"/>
      <c r="R150" s="166"/>
      <c r="S150" s="97" t="str">
        <f t="shared" si="16"/>
        <v/>
      </c>
      <c r="T150" s="21" t="str">
        <f>IF($L150="","",IF($J150="単板",(※編集不可※選択項目!$Q$4*$L150+※編集不可※選択項目!$U$4),(※編集不可※選択項目!$Q$3*$L150+※編集不可※選択項目!$U$3)))</f>
        <v/>
      </c>
      <c r="U150" s="21" t="str">
        <f>IF($L150="","",IF($J150="単板",(※編集不可※選択項目!$Q$5*$L150+※編集不可※選択項目!$U$5),(※編集不可※選択項目!$Q143*$L150+※編集不可※選択項目!$U$6)))</f>
        <v/>
      </c>
      <c r="V150" s="21" t="str">
        <f>IF($L150="","",IF($J150="単板",(※編集不可※選択項目!$Q$7*$L150+※編集不可※選択項目!$U$7),(※編集不可※選択項目!$Q$8*$L150+※編集不可※選択項目!$U$8)))</f>
        <v/>
      </c>
    </row>
    <row r="151" spans="1:22" ht="25.05" customHeight="1" x14ac:dyDescent="0.2">
      <c r="A151" s="161">
        <f t="shared" si="17"/>
        <v>139</v>
      </c>
      <c r="B151" s="186" t="str">
        <f t="shared" si="18"/>
        <v/>
      </c>
      <c r="C151" s="163"/>
      <c r="D151" s="177" t="str">
        <f t="shared" si="19"/>
        <v/>
      </c>
      <c r="E151" s="177" t="str">
        <f t="shared" si="20"/>
        <v/>
      </c>
      <c r="F151" s="186" t="str">
        <f t="shared" si="21"/>
        <v/>
      </c>
      <c r="G151" s="163"/>
      <c r="H151" s="163"/>
      <c r="I151" s="164"/>
      <c r="J151" s="186" t="str">
        <f t="shared" si="22"/>
        <v/>
      </c>
      <c r="K151" s="164"/>
      <c r="L151" s="123"/>
      <c r="M151" s="187" t="str">
        <f>IF(COUNTIF(※編集不可※選択項目!$AG$3:$AG$11,I151&amp;K151)=1,VLOOKUP(I151&amp;K151,※編集不可※選択項目!$AG$3:$AH$11,2,FALSE),"")</f>
        <v/>
      </c>
      <c r="N151" s="182"/>
      <c r="O151" s="20"/>
      <c r="P151" s="165"/>
      <c r="Q151" s="20"/>
      <c r="R151" s="166"/>
      <c r="S151" s="97" t="str">
        <f t="shared" si="16"/>
        <v/>
      </c>
      <c r="T151" s="21" t="str">
        <f>IF($L151="","",IF($J151="単板",(※編集不可※選択項目!$Q$4*$L151+※編集不可※選択項目!$U$4),(※編集不可※選択項目!$Q$3*$L151+※編集不可※選択項目!$U$3)))</f>
        <v/>
      </c>
      <c r="U151" s="21" t="str">
        <f>IF($L151="","",IF($J151="単板",(※編集不可※選択項目!$Q$5*$L151+※編集不可※選択項目!$U$5),(※編集不可※選択項目!$Q144*$L151+※編集不可※選択項目!$U$6)))</f>
        <v/>
      </c>
      <c r="V151" s="21" t="str">
        <f>IF($L151="","",IF($J151="単板",(※編集不可※選択項目!$Q$7*$L151+※編集不可※選択項目!$U$7),(※編集不可※選択項目!$Q$8*$L151+※編集不可※選択項目!$U$8)))</f>
        <v/>
      </c>
    </row>
    <row r="152" spans="1:22" ht="25.05" customHeight="1" x14ac:dyDescent="0.2">
      <c r="A152" s="161">
        <f t="shared" si="17"/>
        <v>140</v>
      </c>
      <c r="B152" s="186" t="str">
        <f t="shared" si="18"/>
        <v/>
      </c>
      <c r="C152" s="163"/>
      <c r="D152" s="177" t="str">
        <f t="shared" si="19"/>
        <v/>
      </c>
      <c r="E152" s="177" t="str">
        <f t="shared" si="20"/>
        <v/>
      </c>
      <c r="F152" s="186" t="str">
        <f t="shared" si="21"/>
        <v/>
      </c>
      <c r="G152" s="163"/>
      <c r="H152" s="163"/>
      <c r="I152" s="164"/>
      <c r="J152" s="186" t="str">
        <f t="shared" si="22"/>
        <v/>
      </c>
      <c r="K152" s="164"/>
      <c r="L152" s="123"/>
      <c r="M152" s="187" t="str">
        <f>IF(COUNTIF(※編集不可※選択項目!$AG$3:$AG$11,I152&amp;K152)=1,VLOOKUP(I152&amp;K152,※編集不可※選択項目!$AG$3:$AH$11,2,FALSE),"")</f>
        <v/>
      </c>
      <c r="N152" s="182"/>
      <c r="O152" s="20"/>
      <c r="P152" s="165"/>
      <c r="Q152" s="20"/>
      <c r="R152" s="166"/>
      <c r="S152" s="97" t="str">
        <f t="shared" si="16"/>
        <v/>
      </c>
      <c r="T152" s="21" t="str">
        <f>IF($L152="","",IF($J152="単板",(※編集不可※選択項目!$Q$4*$L152+※編集不可※選択項目!$U$4),(※編集不可※選択項目!$Q$3*$L152+※編集不可※選択項目!$U$3)))</f>
        <v/>
      </c>
      <c r="U152" s="21" t="str">
        <f>IF($L152="","",IF($J152="単板",(※編集不可※選択項目!$Q$5*$L152+※編集不可※選択項目!$U$5),(※編集不可※選択項目!$Q145*$L152+※編集不可※選択項目!$U$6)))</f>
        <v/>
      </c>
      <c r="V152" s="21" t="str">
        <f>IF($L152="","",IF($J152="単板",(※編集不可※選択項目!$Q$7*$L152+※編集不可※選択項目!$U$7),(※編集不可※選択項目!$Q$8*$L152+※編集不可※選択項目!$U$8)))</f>
        <v/>
      </c>
    </row>
    <row r="153" spans="1:22" ht="25.05" customHeight="1" x14ac:dyDescent="0.2">
      <c r="A153" s="161">
        <f t="shared" si="17"/>
        <v>141</v>
      </c>
      <c r="B153" s="186" t="str">
        <f t="shared" si="18"/>
        <v/>
      </c>
      <c r="C153" s="163"/>
      <c r="D153" s="177" t="str">
        <f t="shared" si="19"/>
        <v/>
      </c>
      <c r="E153" s="177" t="str">
        <f t="shared" si="20"/>
        <v/>
      </c>
      <c r="F153" s="186" t="str">
        <f t="shared" si="21"/>
        <v/>
      </c>
      <c r="G153" s="163"/>
      <c r="H153" s="163"/>
      <c r="I153" s="164"/>
      <c r="J153" s="186" t="str">
        <f t="shared" si="22"/>
        <v/>
      </c>
      <c r="K153" s="164"/>
      <c r="L153" s="123"/>
      <c r="M153" s="187" t="str">
        <f>IF(COUNTIF(※編集不可※選択項目!$AG$3:$AG$11,I153&amp;K153)=1,VLOOKUP(I153&amp;K153,※編集不可※選択項目!$AG$3:$AH$11,2,FALSE),"")</f>
        <v/>
      </c>
      <c r="N153" s="182"/>
      <c r="O153" s="20"/>
      <c r="P153" s="165"/>
      <c r="Q153" s="20"/>
      <c r="R153" s="166"/>
      <c r="S153" s="97" t="str">
        <f t="shared" si="16"/>
        <v/>
      </c>
      <c r="T153" s="21" t="str">
        <f>IF($L153="","",IF($J153="単板",(※編集不可※選択項目!$Q$4*$L153+※編集不可※選択項目!$U$4),(※編集不可※選択項目!$Q$3*$L153+※編集不可※選択項目!$U$3)))</f>
        <v/>
      </c>
      <c r="U153" s="21" t="str">
        <f>IF($L153="","",IF($J153="単板",(※編集不可※選択項目!$Q$5*$L153+※編集不可※選択項目!$U$5),(※編集不可※選択項目!$Q146*$L153+※編集不可※選択項目!$U$6)))</f>
        <v/>
      </c>
      <c r="V153" s="21" t="str">
        <f>IF($L153="","",IF($J153="単板",(※編集不可※選択項目!$Q$7*$L153+※編集不可※選択項目!$U$7),(※編集不可※選択項目!$Q$8*$L153+※編集不可※選択項目!$U$8)))</f>
        <v/>
      </c>
    </row>
    <row r="154" spans="1:22" ht="25.05" customHeight="1" x14ac:dyDescent="0.2">
      <c r="A154" s="161">
        <f t="shared" si="17"/>
        <v>142</v>
      </c>
      <c r="B154" s="186" t="str">
        <f t="shared" si="18"/>
        <v/>
      </c>
      <c r="C154" s="163"/>
      <c r="D154" s="177" t="str">
        <f t="shared" si="19"/>
        <v/>
      </c>
      <c r="E154" s="177" t="str">
        <f t="shared" si="20"/>
        <v/>
      </c>
      <c r="F154" s="186" t="str">
        <f t="shared" si="21"/>
        <v/>
      </c>
      <c r="G154" s="163"/>
      <c r="H154" s="163"/>
      <c r="I154" s="164"/>
      <c r="J154" s="186" t="str">
        <f t="shared" si="22"/>
        <v/>
      </c>
      <c r="K154" s="164"/>
      <c r="L154" s="123"/>
      <c r="M154" s="187" t="str">
        <f>IF(COUNTIF(※編集不可※選択項目!$AG$3:$AG$11,I154&amp;K154)=1,VLOOKUP(I154&amp;K154,※編集不可※選択項目!$AG$3:$AH$11,2,FALSE),"")</f>
        <v/>
      </c>
      <c r="N154" s="182"/>
      <c r="O154" s="20"/>
      <c r="P154" s="165"/>
      <c r="Q154" s="20"/>
      <c r="R154" s="166"/>
      <c r="S154" s="97" t="str">
        <f t="shared" si="16"/>
        <v/>
      </c>
      <c r="T154" s="21" t="str">
        <f>IF($L154="","",IF($J154="単板",(※編集不可※選択項目!$Q$4*$L154+※編集不可※選択項目!$U$4),(※編集不可※選択項目!$Q$3*$L154+※編集不可※選択項目!$U$3)))</f>
        <v/>
      </c>
      <c r="U154" s="21" t="str">
        <f>IF($L154="","",IF($J154="単板",(※編集不可※選択項目!$Q$5*$L154+※編集不可※選択項目!$U$5),(※編集不可※選択項目!$Q147*$L154+※編集不可※選択項目!$U$6)))</f>
        <v/>
      </c>
      <c r="V154" s="21" t="str">
        <f>IF($L154="","",IF($J154="単板",(※編集不可※選択項目!$Q$7*$L154+※編集不可※選択項目!$U$7),(※編集不可※選択項目!$Q$8*$L154+※編集不可※選択項目!$U$8)))</f>
        <v/>
      </c>
    </row>
    <row r="155" spans="1:22" ht="25.05" customHeight="1" x14ac:dyDescent="0.2">
      <c r="A155" s="161">
        <f t="shared" si="17"/>
        <v>143</v>
      </c>
      <c r="B155" s="186" t="str">
        <f t="shared" si="18"/>
        <v/>
      </c>
      <c r="C155" s="163"/>
      <c r="D155" s="177" t="str">
        <f t="shared" si="19"/>
        <v/>
      </c>
      <c r="E155" s="177" t="str">
        <f t="shared" si="20"/>
        <v/>
      </c>
      <c r="F155" s="186" t="str">
        <f t="shared" si="21"/>
        <v/>
      </c>
      <c r="G155" s="163"/>
      <c r="H155" s="163"/>
      <c r="I155" s="164"/>
      <c r="J155" s="186" t="str">
        <f t="shared" si="22"/>
        <v/>
      </c>
      <c r="K155" s="164"/>
      <c r="L155" s="123"/>
      <c r="M155" s="187" t="str">
        <f>IF(COUNTIF(※編集不可※選択項目!$AG$3:$AG$11,I155&amp;K155)=1,VLOOKUP(I155&amp;K155,※編集不可※選択項目!$AG$3:$AH$11,2,FALSE),"")</f>
        <v/>
      </c>
      <c r="N155" s="182"/>
      <c r="O155" s="20"/>
      <c r="P155" s="165"/>
      <c r="Q155" s="20"/>
      <c r="R155" s="166"/>
      <c r="S155" s="97" t="str">
        <f t="shared" si="16"/>
        <v/>
      </c>
      <c r="T155" s="21" t="str">
        <f>IF($L155="","",IF($J155="単板",(※編集不可※選択項目!$Q$4*$L155+※編集不可※選択項目!$U$4),(※編集不可※選択項目!$Q$3*$L155+※編集不可※選択項目!$U$3)))</f>
        <v/>
      </c>
      <c r="U155" s="21" t="str">
        <f>IF($L155="","",IF($J155="単板",(※編集不可※選択項目!$Q$5*$L155+※編集不可※選択項目!$U$5),(※編集不可※選択項目!$Q148*$L155+※編集不可※選択項目!$U$6)))</f>
        <v/>
      </c>
      <c r="V155" s="21" t="str">
        <f>IF($L155="","",IF($J155="単板",(※編集不可※選択項目!$Q$7*$L155+※編集不可※選択項目!$U$7),(※編集不可※選択項目!$Q$8*$L155+※編集不可※選択項目!$U$8)))</f>
        <v/>
      </c>
    </row>
    <row r="156" spans="1:22" ht="25.05" customHeight="1" x14ac:dyDescent="0.2">
      <c r="A156" s="161">
        <f t="shared" si="17"/>
        <v>144</v>
      </c>
      <c r="B156" s="186" t="str">
        <f t="shared" si="18"/>
        <v/>
      </c>
      <c r="C156" s="163"/>
      <c r="D156" s="177" t="str">
        <f t="shared" si="19"/>
        <v/>
      </c>
      <c r="E156" s="177" t="str">
        <f t="shared" si="20"/>
        <v/>
      </c>
      <c r="F156" s="186" t="str">
        <f t="shared" si="21"/>
        <v/>
      </c>
      <c r="G156" s="163"/>
      <c r="H156" s="163"/>
      <c r="I156" s="164"/>
      <c r="J156" s="186" t="str">
        <f t="shared" si="22"/>
        <v/>
      </c>
      <c r="K156" s="164"/>
      <c r="L156" s="123"/>
      <c r="M156" s="187" t="str">
        <f>IF(COUNTIF(※編集不可※選択項目!$AG$3:$AG$11,I156&amp;K156)=1,VLOOKUP(I156&amp;K156,※編集不可※選択項目!$AG$3:$AH$11,2,FALSE),"")</f>
        <v/>
      </c>
      <c r="N156" s="182"/>
      <c r="O156" s="20"/>
      <c r="P156" s="165"/>
      <c r="Q156" s="20"/>
      <c r="R156" s="166"/>
      <c r="S156" s="97" t="str">
        <f t="shared" si="16"/>
        <v/>
      </c>
      <c r="T156" s="21" t="str">
        <f>IF($L156="","",IF($J156="単板",(※編集不可※選択項目!$Q$4*$L156+※編集不可※選択項目!$U$4),(※編集不可※選択項目!$Q$3*$L156+※編集不可※選択項目!$U$3)))</f>
        <v/>
      </c>
      <c r="U156" s="21" t="str">
        <f>IF($L156="","",IF($J156="単板",(※編集不可※選択項目!$Q$5*$L156+※編集不可※選択項目!$U$5),(※編集不可※選択項目!$Q149*$L156+※編集不可※選択項目!$U$6)))</f>
        <v/>
      </c>
      <c r="V156" s="21" t="str">
        <f>IF($L156="","",IF($J156="単板",(※編集不可※選択項目!$Q$7*$L156+※編集不可※選択項目!$U$7),(※編集不可※選択項目!$Q$8*$L156+※編集不可※選択項目!$U$8)))</f>
        <v/>
      </c>
    </row>
    <row r="157" spans="1:22" ht="25.05" customHeight="1" x14ac:dyDescent="0.2">
      <c r="A157" s="161">
        <f t="shared" si="17"/>
        <v>145</v>
      </c>
      <c r="B157" s="186" t="str">
        <f t="shared" si="18"/>
        <v/>
      </c>
      <c r="C157" s="163"/>
      <c r="D157" s="177" t="str">
        <f t="shared" si="19"/>
        <v/>
      </c>
      <c r="E157" s="177" t="str">
        <f t="shared" si="20"/>
        <v/>
      </c>
      <c r="F157" s="186" t="str">
        <f t="shared" si="21"/>
        <v/>
      </c>
      <c r="G157" s="163"/>
      <c r="H157" s="163"/>
      <c r="I157" s="164"/>
      <c r="J157" s="186" t="str">
        <f t="shared" si="22"/>
        <v/>
      </c>
      <c r="K157" s="164"/>
      <c r="L157" s="123"/>
      <c r="M157" s="187" t="str">
        <f>IF(COUNTIF(※編集不可※選択項目!$AG$3:$AG$11,I157&amp;K157)=1,VLOOKUP(I157&amp;K157,※編集不可※選択項目!$AG$3:$AH$11,2,FALSE),"")</f>
        <v/>
      </c>
      <c r="N157" s="182"/>
      <c r="O157" s="20"/>
      <c r="P157" s="165"/>
      <c r="Q157" s="20"/>
      <c r="R157" s="166"/>
      <c r="S157" s="97" t="str">
        <f t="shared" si="16"/>
        <v/>
      </c>
      <c r="T157" s="21" t="str">
        <f>IF($L157="","",IF($J157="単板",(※編集不可※選択項目!$Q$4*$L157+※編集不可※選択項目!$U$4),(※編集不可※選択項目!$Q$3*$L157+※編集不可※選択項目!$U$3)))</f>
        <v/>
      </c>
      <c r="U157" s="21" t="str">
        <f>IF($L157="","",IF($J157="単板",(※編集不可※選択項目!$Q$5*$L157+※編集不可※選択項目!$U$5),(※編集不可※選択項目!$Q150*$L157+※編集不可※選択項目!$U$6)))</f>
        <v/>
      </c>
      <c r="V157" s="21" t="str">
        <f>IF($L157="","",IF($J157="単板",(※編集不可※選択項目!$Q$7*$L157+※編集不可※選択項目!$U$7),(※編集不可※選択項目!$Q$8*$L157+※編集不可※選択項目!$U$8)))</f>
        <v/>
      </c>
    </row>
    <row r="158" spans="1:22" ht="25.05" customHeight="1" x14ac:dyDescent="0.2">
      <c r="A158" s="161">
        <f t="shared" si="17"/>
        <v>146</v>
      </c>
      <c r="B158" s="186" t="str">
        <f t="shared" si="18"/>
        <v/>
      </c>
      <c r="C158" s="163"/>
      <c r="D158" s="177" t="str">
        <f t="shared" si="19"/>
        <v/>
      </c>
      <c r="E158" s="177" t="str">
        <f t="shared" si="20"/>
        <v/>
      </c>
      <c r="F158" s="186" t="str">
        <f t="shared" si="21"/>
        <v/>
      </c>
      <c r="G158" s="163"/>
      <c r="H158" s="163"/>
      <c r="I158" s="164"/>
      <c r="J158" s="186" t="str">
        <f t="shared" si="22"/>
        <v/>
      </c>
      <c r="K158" s="164"/>
      <c r="L158" s="123"/>
      <c r="M158" s="187" t="str">
        <f>IF(COUNTIF(※編集不可※選択項目!$AG$3:$AG$11,I158&amp;K158)=1,VLOOKUP(I158&amp;K158,※編集不可※選択項目!$AG$3:$AH$11,2,FALSE),"")</f>
        <v/>
      </c>
      <c r="N158" s="182"/>
      <c r="O158" s="20"/>
      <c r="P158" s="165"/>
      <c r="Q158" s="20"/>
      <c r="R158" s="166"/>
      <c r="S158" s="97" t="str">
        <f t="shared" si="16"/>
        <v/>
      </c>
      <c r="T158" s="21" t="str">
        <f>IF($L158="","",IF($J158="単板",(※編集不可※選択項目!$Q$4*$L158+※編集不可※選択項目!$U$4),(※編集不可※選択項目!$Q$3*$L158+※編集不可※選択項目!$U$3)))</f>
        <v/>
      </c>
      <c r="U158" s="21" t="str">
        <f>IF($L158="","",IF($J158="単板",(※編集不可※選択項目!$Q$5*$L158+※編集不可※選択項目!$U$5),(※編集不可※選択項目!$Q151*$L158+※編集不可※選択項目!$U$6)))</f>
        <v/>
      </c>
      <c r="V158" s="21" t="str">
        <f>IF($L158="","",IF($J158="単板",(※編集不可※選択項目!$Q$7*$L158+※編集不可※選択項目!$U$7),(※編集不可※選択項目!$Q$8*$L158+※編集不可※選択項目!$U$8)))</f>
        <v/>
      </c>
    </row>
    <row r="159" spans="1:22" ht="25.05" customHeight="1" x14ac:dyDescent="0.2">
      <c r="A159" s="161">
        <f t="shared" si="17"/>
        <v>147</v>
      </c>
      <c r="B159" s="186" t="str">
        <f t="shared" si="18"/>
        <v/>
      </c>
      <c r="C159" s="163"/>
      <c r="D159" s="177" t="str">
        <f t="shared" si="19"/>
        <v/>
      </c>
      <c r="E159" s="177" t="str">
        <f t="shared" si="20"/>
        <v/>
      </c>
      <c r="F159" s="186" t="str">
        <f t="shared" si="21"/>
        <v/>
      </c>
      <c r="G159" s="163"/>
      <c r="H159" s="163"/>
      <c r="I159" s="164"/>
      <c r="J159" s="186" t="str">
        <f t="shared" si="22"/>
        <v/>
      </c>
      <c r="K159" s="164"/>
      <c r="L159" s="123"/>
      <c r="M159" s="187" t="str">
        <f>IF(COUNTIF(※編集不可※選択項目!$AG$3:$AG$11,I159&amp;K159)=1,VLOOKUP(I159&amp;K159,※編集不可※選択項目!$AG$3:$AH$11,2,FALSE),"")</f>
        <v/>
      </c>
      <c r="N159" s="182"/>
      <c r="O159" s="20"/>
      <c r="P159" s="165"/>
      <c r="Q159" s="20"/>
      <c r="R159" s="166"/>
      <c r="S159" s="97" t="str">
        <f t="shared" si="16"/>
        <v/>
      </c>
      <c r="T159" s="21" t="str">
        <f>IF($L159="","",IF($J159="単板",(※編集不可※選択項目!$Q$4*$L159+※編集不可※選択項目!$U$4),(※編集不可※選択項目!$Q$3*$L159+※編集不可※選択項目!$U$3)))</f>
        <v/>
      </c>
      <c r="U159" s="21" t="str">
        <f>IF($L159="","",IF($J159="単板",(※編集不可※選択項目!$Q$5*$L159+※編集不可※選択項目!$U$5),(※編集不可※選択項目!$Q152*$L159+※編集不可※選択項目!$U$6)))</f>
        <v/>
      </c>
      <c r="V159" s="21" t="str">
        <f>IF($L159="","",IF($J159="単板",(※編集不可※選択項目!$Q$7*$L159+※編集不可※選択項目!$U$7),(※編集不可※選択項目!$Q$8*$L159+※編集不可※選択項目!$U$8)))</f>
        <v/>
      </c>
    </row>
    <row r="160" spans="1:22" ht="25.05" customHeight="1" x14ac:dyDescent="0.2">
      <c r="A160" s="161">
        <f t="shared" si="17"/>
        <v>148</v>
      </c>
      <c r="B160" s="186" t="str">
        <f t="shared" si="18"/>
        <v/>
      </c>
      <c r="C160" s="163"/>
      <c r="D160" s="177" t="str">
        <f t="shared" si="19"/>
        <v/>
      </c>
      <c r="E160" s="177" t="str">
        <f t="shared" si="20"/>
        <v/>
      </c>
      <c r="F160" s="186" t="str">
        <f t="shared" si="21"/>
        <v/>
      </c>
      <c r="G160" s="163"/>
      <c r="H160" s="163"/>
      <c r="I160" s="164"/>
      <c r="J160" s="186" t="str">
        <f t="shared" si="22"/>
        <v/>
      </c>
      <c r="K160" s="164"/>
      <c r="L160" s="123"/>
      <c r="M160" s="187" t="str">
        <f>IF(COUNTIF(※編集不可※選択項目!$AG$3:$AG$11,I160&amp;K160)=1,VLOOKUP(I160&amp;K160,※編集不可※選択項目!$AG$3:$AH$11,2,FALSE),"")</f>
        <v/>
      </c>
      <c r="N160" s="182"/>
      <c r="O160" s="20"/>
      <c r="P160" s="165"/>
      <c r="Q160" s="20"/>
      <c r="R160" s="166"/>
      <c r="S160" s="97" t="str">
        <f t="shared" si="16"/>
        <v/>
      </c>
      <c r="T160" s="21" t="str">
        <f>IF($L160="","",IF($J160="単板",(※編集不可※選択項目!$Q$4*$L160+※編集不可※選択項目!$U$4),(※編集不可※選択項目!$Q$3*$L160+※編集不可※選択項目!$U$3)))</f>
        <v/>
      </c>
      <c r="U160" s="21" t="str">
        <f>IF($L160="","",IF($J160="単板",(※編集不可※選択項目!$Q$5*$L160+※編集不可※選択項目!$U$5),(※編集不可※選択項目!$Q153*$L160+※編集不可※選択項目!$U$6)))</f>
        <v/>
      </c>
      <c r="V160" s="21" t="str">
        <f>IF($L160="","",IF($J160="単板",(※編集不可※選択項目!$Q$7*$L160+※編集不可※選択項目!$U$7),(※編集不可※選択項目!$Q$8*$L160+※編集不可※選択項目!$U$8)))</f>
        <v/>
      </c>
    </row>
    <row r="161" spans="1:22" ht="25.05" customHeight="1" x14ac:dyDescent="0.2">
      <c r="A161" s="161">
        <f t="shared" si="17"/>
        <v>149</v>
      </c>
      <c r="B161" s="186" t="str">
        <f t="shared" si="18"/>
        <v/>
      </c>
      <c r="C161" s="163"/>
      <c r="D161" s="177" t="str">
        <f t="shared" si="19"/>
        <v/>
      </c>
      <c r="E161" s="177" t="str">
        <f t="shared" si="20"/>
        <v/>
      </c>
      <c r="F161" s="186" t="str">
        <f t="shared" si="21"/>
        <v/>
      </c>
      <c r="G161" s="163"/>
      <c r="H161" s="163"/>
      <c r="I161" s="164"/>
      <c r="J161" s="186" t="str">
        <f t="shared" si="22"/>
        <v/>
      </c>
      <c r="K161" s="164"/>
      <c r="L161" s="123"/>
      <c r="M161" s="187" t="str">
        <f>IF(COUNTIF(※編集不可※選択項目!$AG$3:$AG$11,I161&amp;K161)=1,VLOOKUP(I161&amp;K161,※編集不可※選択項目!$AG$3:$AH$11,2,FALSE),"")</f>
        <v/>
      </c>
      <c r="N161" s="182"/>
      <c r="O161" s="20"/>
      <c r="P161" s="165"/>
      <c r="Q161" s="20"/>
      <c r="R161" s="166"/>
      <c r="S161" s="97" t="str">
        <f t="shared" si="16"/>
        <v/>
      </c>
      <c r="T161" s="21" t="str">
        <f>IF($L161="","",IF($J161="単板",(※編集不可※選択項目!$Q$4*$L161+※編集不可※選択項目!$U$4),(※編集不可※選択項目!$Q$3*$L161+※編集不可※選択項目!$U$3)))</f>
        <v/>
      </c>
      <c r="U161" s="21" t="str">
        <f>IF($L161="","",IF($J161="単板",(※編集不可※選択項目!$Q$5*$L161+※編集不可※選択項目!$U$5),(※編集不可※選択項目!$Q154*$L161+※編集不可※選択項目!$U$6)))</f>
        <v/>
      </c>
      <c r="V161" s="21" t="str">
        <f>IF($L161="","",IF($J161="単板",(※編集不可※選択項目!$Q$7*$L161+※編集不可※選択項目!$U$7),(※編集不可※選択項目!$Q$8*$L161+※編集不可※選択項目!$U$8)))</f>
        <v/>
      </c>
    </row>
    <row r="162" spans="1:22" ht="25.05" customHeight="1" x14ac:dyDescent="0.2">
      <c r="A162" s="161">
        <f t="shared" si="17"/>
        <v>150</v>
      </c>
      <c r="B162" s="186" t="str">
        <f t="shared" si="18"/>
        <v/>
      </c>
      <c r="C162" s="163"/>
      <c r="D162" s="177" t="str">
        <f t="shared" si="19"/>
        <v/>
      </c>
      <c r="E162" s="177" t="str">
        <f t="shared" si="20"/>
        <v/>
      </c>
      <c r="F162" s="186" t="str">
        <f t="shared" si="21"/>
        <v/>
      </c>
      <c r="G162" s="163"/>
      <c r="H162" s="163"/>
      <c r="I162" s="164"/>
      <c r="J162" s="186" t="str">
        <f t="shared" si="22"/>
        <v/>
      </c>
      <c r="K162" s="164"/>
      <c r="L162" s="123"/>
      <c r="M162" s="187" t="str">
        <f>IF(COUNTIF(※編集不可※選択項目!$AG$3:$AG$11,I162&amp;K162)=1,VLOOKUP(I162&amp;K162,※編集不可※選択項目!$AG$3:$AH$11,2,FALSE),"")</f>
        <v/>
      </c>
      <c r="N162" s="182"/>
      <c r="O162" s="20"/>
      <c r="P162" s="165"/>
      <c r="Q162" s="20"/>
      <c r="R162" s="166"/>
      <c r="S162" s="97" t="str">
        <f t="shared" si="16"/>
        <v/>
      </c>
      <c r="T162" s="21" t="str">
        <f>IF($L162="","",IF($J162="単板",(※編集不可※選択項目!$Q$4*$L162+※編集不可※選択項目!$U$4),(※編集不可※選択項目!$Q$3*$L162+※編集不可※選択項目!$U$3)))</f>
        <v/>
      </c>
      <c r="U162" s="21" t="str">
        <f>IF($L162="","",IF($J162="単板",(※編集不可※選択項目!$Q$5*$L162+※編集不可※選択項目!$U$5),(※編集不可※選択項目!$Q155*$L162+※編集不可※選択項目!$U$6)))</f>
        <v/>
      </c>
      <c r="V162" s="21" t="str">
        <f>IF($L162="","",IF($J162="単板",(※編集不可※選択項目!$Q$7*$L162+※編集不可※選択項目!$U$7),(※編集不可※選択項目!$Q$8*$L162+※編集不可※選択項目!$U$8)))</f>
        <v/>
      </c>
    </row>
    <row r="163" spans="1:22" ht="25.05" customHeight="1" x14ac:dyDescent="0.2">
      <c r="A163" s="161">
        <f t="shared" si="17"/>
        <v>151</v>
      </c>
      <c r="B163" s="186" t="str">
        <f t="shared" si="18"/>
        <v/>
      </c>
      <c r="C163" s="163"/>
      <c r="D163" s="177" t="str">
        <f t="shared" si="19"/>
        <v/>
      </c>
      <c r="E163" s="177" t="str">
        <f t="shared" si="20"/>
        <v/>
      </c>
      <c r="F163" s="186" t="str">
        <f t="shared" si="21"/>
        <v/>
      </c>
      <c r="G163" s="163"/>
      <c r="H163" s="163"/>
      <c r="I163" s="164"/>
      <c r="J163" s="186" t="str">
        <f t="shared" si="22"/>
        <v/>
      </c>
      <c r="K163" s="164"/>
      <c r="L163" s="123"/>
      <c r="M163" s="187" t="str">
        <f>IF(COUNTIF(※編集不可※選択項目!$AG$3:$AG$11,I163&amp;K163)=1,VLOOKUP(I163&amp;K163,※編集不可※選択項目!$AG$3:$AH$11,2,FALSE),"")</f>
        <v/>
      </c>
      <c r="N163" s="182"/>
      <c r="O163" s="20"/>
      <c r="P163" s="165"/>
      <c r="Q163" s="20"/>
      <c r="R163" s="166"/>
      <c r="S163" s="97" t="str">
        <f t="shared" si="16"/>
        <v/>
      </c>
      <c r="T163" s="21" t="str">
        <f>IF($L163="","",IF($J163="単板",(※編集不可※選択項目!$Q$4*$L163+※編集不可※選択項目!$U$4),(※編集不可※選択項目!$Q$3*$L163+※編集不可※選択項目!$U$3)))</f>
        <v/>
      </c>
      <c r="U163" s="21" t="str">
        <f>IF($L163="","",IF($J163="単板",(※編集不可※選択項目!$Q$5*$L163+※編集不可※選択項目!$U$5),(※編集不可※選択項目!$Q156*$L163+※編集不可※選択項目!$U$6)))</f>
        <v/>
      </c>
      <c r="V163" s="21" t="str">
        <f>IF($L163="","",IF($J163="単板",(※編集不可※選択項目!$Q$7*$L163+※編集不可※選択項目!$U$7),(※編集不可※選択項目!$Q$8*$L163+※編集不可※選択項目!$U$8)))</f>
        <v/>
      </c>
    </row>
    <row r="164" spans="1:22" ht="25.05" customHeight="1" x14ac:dyDescent="0.2">
      <c r="A164" s="161">
        <f t="shared" si="17"/>
        <v>152</v>
      </c>
      <c r="B164" s="186" t="str">
        <f t="shared" si="18"/>
        <v/>
      </c>
      <c r="C164" s="163"/>
      <c r="D164" s="177" t="str">
        <f t="shared" si="19"/>
        <v/>
      </c>
      <c r="E164" s="177" t="str">
        <f t="shared" si="20"/>
        <v/>
      </c>
      <c r="F164" s="186" t="str">
        <f t="shared" si="21"/>
        <v/>
      </c>
      <c r="G164" s="163"/>
      <c r="H164" s="163"/>
      <c r="I164" s="164"/>
      <c r="J164" s="186" t="str">
        <f t="shared" si="22"/>
        <v/>
      </c>
      <c r="K164" s="164"/>
      <c r="L164" s="123"/>
      <c r="M164" s="187" t="str">
        <f>IF(COUNTIF(※編集不可※選択項目!$AG$3:$AG$11,I164&amp;K164)=1,VLOOKUP(I164&amp;K164,※編集不可※選択項目!$AG$3:$AH$11,2,FALSE),"")</f>
        <v/>
      </c>
      <c r="N164" s="182"/>
      <c r="O164" s="20"/>
      <c r="P164" s="165"/>
      <c r="Q164" s="20"/>
      <c r="R164" s="166"/>
      <c r="S164" s="97" t="str">
        <f t="shared" si="16"/>
        <v/>
      </c>
      <c r="T164" s="21" t="str">
        <f>IF($L164="","",IF($J164="単板",(※編集不可※選択項目!$Q$4*$L164+※編集不可※選択項目!$U$4),(※編集不可※選択項目!$Q$3*$L164+※編集不可※選択項目!$U$3)))</f>
        <v/>
      </c>
      <c r="U164" s="21" t="str">
        <f>IF($L164="","",IF($J164="単板",(※編集不可※選択項目!$Q$5*$L164+※編集不可※選択項目!$U$5),(※編集不可※選択項目!$Q157*$L164+※編集不可※選択項目!$U$6)))</f>
        <v/>
      </c>
      <c r="V164" s="21" t="str">
        <f>IF($L164="","",IF($J164="単板",(※編集不可※選択項目!$Q$7*$L164+※編集不可※選択項目!$U$7),(※編集不可※選択項目!$Q$8*$L164+※編集不可※選択項目!$U$8)))</f>
        <v/>
      </c>
    </row>
    <row r="165" spans="1:22" ht="25.05" customHeight="1" x14ac:dyDescent="0.2">
      <c r="A165" s="161">
        <f t="shared" si="17"/>
        <v>153</v>
      </c>
      <c r="B165" s="186" t="str">
        <f t="shared" si="18"/>
        <v/>
      </c>
      <c r="C165" s="163"/>
      <c r="D165" s="177" t="str">
        <f t="shared" si="19"/>
        <v/>
      </c>
      <c r="E165" s="177" t="str">
        <f t="shared" si="20"/>
        <v/>
      </c>
      <c r="F165" s="186" t="str">
        <f t="shared" si="21"/>
        <v/>
      </c>
      <c r="G165" s="163"/>
      <c r="H165" s="163"/>
      <c r="I165" s="164"/>
      <c r="J165" s="186" t="str">
        <f t="shared" si="22"/>
        <v/>
      </c>
      <c r="K165" s="164"/>
      <c r="L165" s="123"/>
      <c r="M165" s="187" t="str">
        <f>IF(COUNTIF(※編集不可※選択項目!$AG$3:$AG$11,I165&amp;K165)=1,VLOOKUP(I165&amp;K165,※編集不可※選択項目!$AG$3:$AH$11,2,FALSE),"")</f>
        <v/>
      </c>
      <c r="N165" s="182"/>
      <c r="O165" s="20"/>
      <c r="P165" s="165"/>
      <c r="Q165" s="20"/>
      <c r="R165" s="166"/>
      <c r="S165" s="97" t="str">
        <f t="shared" si="16"/>
        <v/>
      </c>
      <c r="T165" s="21" t="str">
        <f>IF($L165="","",IF($J165="単板",(※編集不可※選択項目!$Q$4*$L165+※編集不可※選択項目!$U$4),(※編集不可※選択項目!$Q$3*$L165+※編集不可※選択項目!$U$3)))</f>
        <v/>
      </c>
      <c r="U165" s="21" t="str">
        <f>IF($L165="","",IF($J165="単板",(※編集不可※選択項目!$Q$5*$L165+※編集不可※選択項目!$U$5),(※編集不可※選択項目!$Q158*$L165+※編集不可※選択項目!$U$6)))</f>
        <v/>
      </c>
      <c r="V165" s="21" t="str">
        <f>IF($L165="","",IF($J165="単板",(※編集不可※選択項目!$Q$7*$L165+※編集不可※選択項目!$U$7),(※編集不可※選択項目!$Q$8*$L165+※編集不可※選択項目!$U$8)))</f>
        <v/>
      </c>
    </row>
    <row r="166" spans="1:22" ht="25.05" customHeight="1" x14ac:dyDescent="0.2">
      <c r="A166" s="161">
        <f t="shared" si="17"/>
        <v>154</v>
      </c>
      <c r="B166" s="186" t="str">
        <f t="shared" si="18"/>
        <v/>
      </c>
      <c r="C166" s="163"/>
      <c r="D166" s="177" t="str">
        <f t="shared" si="19"/>
        <v/>
      </c>
      <c r="E166" s="177" t="str">
        <f t="shared" si="20"/>
        <v/>
      </c>
      <c r="F166" s="186" t="str">
        <f t="shared" si="21"/>
        <v/>
      </c>
      <c r="G166" s="163"/>
      <c r="H166" s="163"/>
      <c r="I166" s="164"/>
      <c r="J166" s="186" t="str">
        <f t="shared" si="22"/>
        <v/>
      </c>
      <c r="K166" s="164"/>
      <c r="L166" s="123"/>
      <c r="M166" s="187" t="str">
        <f>IF(COUNTIF(※編集不可※選択項目!$AG$3:$AG$11,I166&amp;K166)=1,VLOOKUP(I166&amp;K166,※編集不可※選択項目!$AG$3:$AH$11,2,FALSE),"")</f>
        <v/>
      </c>
      <c r="N166" s="182"/>
      <c r="O166" s="20"/>
      <c r="P166" s="165"/>
      <c r="Q166" s="20"/>
      <c r="R166" s="166"/>
      <c r="S166" s="97" t="str">
        <f t="shared" si="16"/>
        <v/>
      </c>
      <c r="T166" s="21" t="str">
        <f>IF($L166="","",IF($J166="単板",(※編集不可※選択項目!$Q$4*$L166+※編集不可※選択項目!$U$4),(※編集不可※選択項目!$Q$3*$L166+※編集不可※選択項目!$U$3)))</f>
        <v/>
      </c>
      <c r="U166" s="21" t="str">
        <f>IF($L166="","",IF($J166="単板",(※編集不可※選択項目!$Q$5*$L166+※編集不可※選択項目!$U$5),(※編集不可※選択項目!$Q159*$L166+※編集不可※選択項目!$U$6)))</f>
        <v/>
      </c>
      <c r="V166" s="21" t="str">
        <f>IF($L166="","",IF($J166="単板",(※編集不可※選択項目!$Q$7*$L166+※編集不可※選択項目!$U$7),(※編集不可※選択項目!$Q$8*$L166+※編集不可※選択項目!$U$8)))</f>
        <v/>
      </c>
    </row>
    <row r="167" spans="1:22" ht="25.05" customHeight="1" x14ac:dyDescent="0.2">
      <c r="A167" s="161">
        <f t="shared" si="17"/>
        <v>155</v>
      </c>
      <c r="B167" s="186" t="str">
        <f t="shared" si="18"/>
        <v/>
      </c>
      <c r="C167" s="163"/>
      <c r="D167" s="177" t="str">
        <f t="shared" si="19"/>
        <v/>
      </c>
      <c r="E167" s="177" t="str">
        <f t="shared" si="20"/>
        <v/>
      </c>
      <c r="F167" s="186" t="str">
        <f t="shared" si="21"/>
        <v/>
      </c>
      <c r="G167" s="163"/>
      <c r="H167" s="163"/>
      <c r="I167" s="164"/>
      <c r="J167" s="186" t="str">
        <f t="shared" si="22"/>
        <v/>
      </c>
      <c r="K167" s="164"/>
      <c r="L167" s="123"/>
      <c r="M167" s="187" t="str">
        <f>IF(COUNTIF(※編集不可※選択項目!$AG$3:$AG$11,I167&amp;K167)=1,VLOOKUP(I167&amp;K167,※編集不可※選択項目!$AG$3:$AH$11,2,FALSE),"")</f>
        <v/>
      </c>
      <c r="N167" s="182"/>
      <c r="O167" s="20"/>
      <c r="P167" s="165"/>
      <c r="Q167" s="20"/>
      <c r="R167" s="166"/>
      <c r="S167" s="97" t="str">
        <f t="shared" si="16"/>
        <v/>
      </c>
      <c r="T167" s="21" t="str">
        <f>IF($L167="","",IF($J167="単板",(※編集不可※選択項目!$Q$4*$L167+※編集不可※選択項目!$U$4),(※編集不可※選択項目!$Q$3*$L167+※編集不可※選択項目!$U$3)))</f>
        <v/>
      </c>
      <c r="U167" s="21" t="str">
        <f>IF($L167="","",IF($J167="単板",(※編集不可※選択項目!$Q$5*$L167+※編集不可※選択項目!$U$5),(※編集不可※選択項目!$Q160*$L167+※編集不可※選択項目!$U$6)))</f>
        <v/>
      </c>
      <c r="V167" s="21" t="str">
        <f>IF($L167="","",IF($J167="単板",(※編集不可※選択項目!$Q$7*$L167+※編集不可※選択項目!$U$7),(※編集不可※選択項目!$Q$8*$L167+※編集不可※選択項目!$U$8)))</f>
        <v/>
      </c>
    </row>
    <row r="168" spans="1:22" ht="25.05" customHeight="1" x14ac:dyDescent="0.2">
      <c r="A168" s="161">
        <f t="shared" si="17"/>
        <v>156</v>
      </c>
      <c r="B168" s="186" t="str">
        <f t="shared" si="18"/>
        <v/>
      </c>
      <c r="C168" s="163"/>
      <c r="D168" s="177" t="str">
        <f t="shared" si="19"/>
        <v/>
      </c>
      <c r="E168" s="177" t="str">
        <f t="shared" si="20"/>
        <v/>
      </c>
      <c r="F168" s="186" t="str">
        <f t="shared" si="21"/>
        <v/>
      </c>
      <c r="G168" s="163"/>
      <c r="H168" s="163"/>
      <c r="I168" s="164"/>
      <c r="J168" s="186" t="str">
        <f t="shared" si="22"/>
        <v/>
      </c>
      <c r="K168" s="164"/>
      <c r="L168" s="123"/>
      <c r="M168" s="187" t="str">
        <f>IF(COUNTIF(※編集不可※選択項目!$AG$3:$AG$11,I168&amp;K168)=1,VLOOKUP(I168&amp;K168,※編集不可※選択項目!$AG$3:$AH$11,2,FALSE),"")</f>
        <v/>
      </c>
      <c r="N168" s="182"/>
      <c r="O168" s="20"/>
      <c r="P168" s="165"/>
      <c r="Q168" s="20"/>
      <c r="R168" s="166"/>
      <c r="S168" s="97" t="str">
        <f t="shared" si="16"/>
        <v/>
      </c>
      <c r="T168" s="21" t="str">
        <f>IF($L168="","",IF($J168="単板",(※編集不可※選択項目!$Q$4*$L168+※編集不可※選択項目!$U$4),(※編集不可※選択項目!$Q$3*$L168+※編集不可※選択項目!$U$3)))</f>
        <v/>
      </c>
      <c r="U168" s="21" t="str">
        <f>IF($L168="","",IF($J168="単板",(※編集不可※選択項目!$Q$5*$L168+※編集不可※選択項目!$U$5),(※編集不可※選択項目!$Q161*$L168+※編集不可※選択項目!$U$6)))</f>
        <v/>
      </c>
      <c r="V168" s="21" t="str">
        <f>IF($L168="","",IF($J168="単板",(※編集不可※選択項目!$Q$7*$L168+※編集不可※選択項目!$U$7),(※編集不可※選択項目!$Q$8*$L168+※編集不可※選択項目!$U$8)))</f>
        <v/>
      </c>
    </row>
    <row r="169" spans="1:22" ht="25.05" customHeight="1" x14ac:dyDescent="0.2">
      <c r="A169" s="161">
        <f t="shared" si="17"/>
        <v>157</v>
      </c>
      <c r="B169" s="186" t="str">
        <f t="shared" si="18"/>
        <v/>
      </c>
      <c r="C169" s="163"/>
      <c r="D169" s="177" t="str">
        <f t="shared" si="19"/>
        <v/>
      </c>
      <c r="E169" s="177" t="str">
        <f t="shared" si="20"/>
        <v/>
      </c>
      <c r="F169" s="186" t="str">
        <f t="shared" si="21"/>
        <v/>
      </c>
      <c r="G169" s="163"/>
      <c r="H169" s="163"/>
      <c r="I169" s="164"/>
      <c r="J169" s="186" t="str">
        <f t="shared" si="22"/>
        <v/>
      </c>
      <c r="K169" s="164"/>
      <c r="L169" s="123"/>
      <c r="M169" s="187" t="str">
        <f>IF(COUNTIF(※編集不可※選択項目!$AG$3:$AG$11,I169&amp;K169)=1,VLOOKUP(I169&amp;K169,※編集不可※選択項目!$AG$3:$AH$11,2,FALSE),"")</f>
        <v/>
      </c>
      <c r="N169" s="182"/>
      <c r="O169" s="20"/>
      <c r="P169" s="165"/>
      <c r="Q169" s="20"/>
      <c r="R169" s="166"/>
      <c r="S169" s="97" t="str">
        <f t="shared" si="16"/>
        <v/>
      </c>
      <c r="T169" s="21" t="str">
        <f>IF($L169="","",IF($J169="単板",(※編集不可※選択項目!$Q$4*$L169+※編集不可※選択項目!$U$4),(※編集不可※選択項目!$Q$3*$L169+※編集不可※選択項目!$U$3)))</f>
        <v/>
      </c>
      <c r="U169" s="21" t="str">
        <f>IF($L169="","",IF($J169="単板",(※編集不可※選択項目!$Q$5*$L169+※編集不可※選択項目!$U$5),(※編集不可※選択項目!$Q162*$L169+※編集不可※選択項目!$U$6)))</f>
        <v/>
      </c>
      <c r="V169" s="21" t="str">
        <f>IF($L169="","",IF($J169="単板",(※編集不可※選択項目!$Q$7*$L169+※編集不可※選択項目!$U$7),(※編集不可※選択項目!$Q$8*$L169+※編集不可※選択項目!$U$8)))</f>
        <v/>
      </c>
    </row>
    <row r="170" spans="1:22" ht="25.05" customHeight="1" x14ac:dyDescent="0.2">
      <c r="A170" s="161">
        <f t="shared" si="17"/>
        <v>158</v>
      </c>
      <c r="B170" s="186" t="str">
        <f t="shared" si="18"/>
        <v/>
      </c>
      <c r="C170" s="163"/>
      <c r="D170" s="177" t="str">
        <f t="shared" si="19"/>
        <v/>
      </c>
      <c r="E170" s="177" t="str">
        <f t="shared" si="20"/>
        <v/>
      </c>
      <c r="F170" s="186" t="str">
        <f t="shared" si="21"/>
        <v/>
      </c>
      <c r="G170" s="163"/>
      <c r="H170" s="163"/>
      <c r="I170" s="164"/>
      <c r="J170" s="186" t="str">
        <f t="shared" si="22"/>
        <v/>
      </c>
      <c r="K170" s="164"/>
      <c r="L170" s="123"/>
      <c r="M170" s="187" t="str">
        <f>IF(COUNTIF(※編集不可※選択項目!$AG$3:$AG$11,I170&amp;K170)=1,VLOOKUP(I170&amp;K170,※編集不可※選択項目!$AG$3:$AH$11,2,FALSE),"")</f>
        <v/>
      </c>
      <c r="N170" s="182"/>
      <c r="O170" s="20"/>
      <c r="P170" s="165"/>
      <c r="Q170" s="20"/>
      <c r="R170" s="166"/>
      <c r="S170" s="97" t="str">
        <f t="shared" si="16"/>
        <v/>
      </c>
      <c r="T170" s="21" t="str">
        <f>IF($L170="","",IF($J170="単板",(※編集不可※選択項目!$Q$4*$L170+※編集不可※選択項目!$U$4),(※編集不可※選択項目!$Q$3*$L170+※編集不可※選択項目!$U$3)))</f>
        <v/>
      </c>
      <c r="U170" s="21" t="str">
        <f>IF($L170="","",IF($J170="単板",(※編集不可※選択項目!$Q$5*$L170+※編集不可※選択項目!$U$5),(※編集不可※選択項目!$Q163*$L170+※編集不可※選択項目!$U$6)))</f>
        <v/>
      </c>
      <c r="V170" s="21" t="str">
        <f>IF($L170="","",IF($J170="単板",(※編集不可※選択項目!$Q$7*$L170+※編集不可※選択項目!$U$7),(※編集不可※選択項目!$Q$8*$L170+※編集不可※選択項目!$U$8)))</f>
        <v/>
      </c>
    </row>
    <row r="171" spans="1:22" ht="25.05" customHeight="1" x14ac:dyDescent="0.2">
      <c r="A171" s="161">
        <f t="shared" si="17"/>
        <v>159</v>
      </c>
      <c r="B171" s="186" t="str">
        <f t="shared" si="18"/>
        <v/>
      </c>
      <c r="C171" s="163"/>
      <c r="D171" s="177" t="str">
        <f t="shared" si="19"/>
        <v/>
      </c>
      <c r="E171" s="177" t="str">
        <f t="shared" si="20"/>
        <v/>
      </c>
      <c r="F171" s="186" t="str">
        <f t="shared" si="21"/>
        <v/>
      </c>
      <c r="G171" s="163"/>
      <c r="H171" s="163"/>
      <c r="I171" s="164"/>
      <c r="J171" s="186" t="str">
        <f t="shared" si="22"/>
        <v/>
      </c>
      <c r="K171" s="164"/>
      <c r="L171" s="123"/>
      <c r="M171" s="187" t="str">
        <f>IF(COUNTIF(※編集不可※選択項目!$AG$3:$AG$11,I171&amp;K171)=1,VLOOKUP(I171&amp;K171,※編集不可※選択項目!$AG$3:$AH$11,2,FALSE),"")</f>
        <v/>
      </c>
      <c r="N171" s="182"/>
      <c r="O171" s="20"/>
      <c r="P171" s="165"/>
      <c r="Q171" s="20"/>
      <c r="R171" s="166"/>
      <c r="S171" s="97" t="str">
        <f t="shared" si="16"/>
        <v/>
      </c>
      <c r="T171" s="21" t="str">
        <f>IF($L171="","",IF($J171="単板",(※編集不可※選択項目!$Q$4*$L171+※編集不可※選択項目!$U$4),(※編集不可※選択項目!$Q$3*$L171+※編集不可※選択項目!$U$3)))</f>
        <v/>
      </c>
      <c r="U171" s="21" t="str">
        <f>IF($L171="","",IF($J171="単板",(※編集不可※選択項目!$Q$5*$L171+※編集不可※選択項目!$U$5),(※編集不可※選択項目!$Q164*$L171+※編集不可※選択項目!$U$6)))</f>
        <v/>
      </c>
      <c r="V171" s="21" t="str">
        <f>IF($L171="","",IF($J171="単板",(※編集不可※選択項目!$Q$7*$L171+※編集不可※選択項目!$U$7),(※編集不可※選択項目!$Q$8*$L171+※編集不可※選択項目!$U$8)))</f>
        <v/>
      </c>
    </row>
    <row r="172" spans="1:22" ht="25.05" customHeight="1" x14ac:dyDescent="0.2">
      <c r="A172" s="161">
        <f t="shared" si="17"/>
        <v>160</v>
      </c>
      <c r="B172" s="186" t="str">
        <f t="shared" si="18"/>
        <v/>
      </c>
      <c r="C172" s="163"/>
      <c r="D172" s="177" t="str">
        <f t="shared" si="19"/>
        <v/>
      </c>
      <c r="E172" s="177" t="str">
        <f t="shared" si="20"/>
        <v/>
      </c>
      <c r="F172" s="186" t="str">
        <f t="shared" si="21"/>
        <v/>
      </c>
      <c r="G172" s="163"/>
      <c r="H172" s="163"/>
      <c r="I172" s="164"/>
      <c r="J172" s="186" t="str">
        <f t="shared" si="22"/>
        <v/>
      </c>
      <c r="K172" s="164"/>
      <c r="L172" s="123"/>
      <c r="M172" s="187" t="str">
        <f>IF(COUNTIF(※編集不可※選択項目!$AG$3:$AG$11,I172&amp;K172)=1,VLOOKUP(I172&amp;K172,※編集不可※選択項目!$AG$3:$AH$11,2,FALSE),"")</f>
        <v/>
      </c>
      <c r="N172" s="182"/>
      <c r="O172" s="20"/>
      <c r="P172" s="165"/>
      <c r="Q172" s="20"/>
      <c r="R172" s="166"/>
      <c r="S172" s="97" t="str">
        <f t="shared" si="16"/>
        <v/>
      </c>
      <c r="T172" s="21" t="str">
        <f>IF($L172="","",IF($J172="単板",(※編集不可※選択項目!$Q$4*$L172+※編集不可※選択項目!$U$4),(※編集不可※選択項目!$Q$3*$L172+※編集不可※選択項目!$U$3)))</f>
        <v/>
      </c>
      <c r="U172" s="21" t="str">
        <f>IF($L172="","",IF($J172="単板",(※編集不可※選択項目!$Q$5*$L172+※編集不可※選択項目!$U$5),(※編集不可※選択項目!$Q165*$L172+※編集不可※選択項目!$U$6)))</f>
        <v/>
      </c>
      <c r="V172" s="21" t="str">
        <f>IF($L172="","",IF($J172="単板",(※編集不可※選択項目!$Q$7*$L172+※編集不可※選択項目!$U$7),(※編集不可※選択項目!$Q$8*$L172+※編集不可※選択項目!$U$8)))</f>
        <v/>
      </c>
    </row>
    <row r="173" spans="1:22" ht="25.05" customHeight="1" x14ac:dyDescent="0.2">
      <c r="A173" s="161">
        <f t="shared" si="17"/>
        <v>161</v>
      </c>
      <c r="B173" s="186" t="str">
        <f t="shared" si="18"/>
        <v/>
      </c>
      <c r="C173" s="163"/>
      <c r="D173" s="177" t="str">
        <f t="shared" si="19"/>
        <v/>
      </c>
      <c r="E173" s="177" t="str">
        <f t="shared" si="20"/>
        <v/>
      </c>
      <c r="F173" s="186" t="str">
        <f t="shared" si="21"/>
        <v/>
      </c>
      <c r="G173" s="163"/>
      <c r="H173" s="163"/>
      <c r="I173" s="164"/>
      <c r="J173" s="186" t="str">
        <f t="shared" si="22"/>
        <v/>
      </c>
      <c r="K173" s="164"/>
      <c r="L173" s="123"/>
      <c r="M173" s="187" t="str">
        <f>IF(COUNTIF(※編集不可※選択項目!$AG$3:$AG$11,I173&amp;K173)=1,VLOOKUP(I173&amp;K173,※編集不可※選択項目!$AG$3:$AH$11,2,FALSE),"")</f>
        <v/>
      </c>
      <c r="N173" s="182"/>
      <c r="O173" s="20"/>
      <c r="P173" s="165"/>
      <c r="Q173" s="20"/>
      <c r="R173" s="166"/>
      <c r="S173" s="97" t="str">
        <f t="shared" si="16"/>
        <v/>
      </c>
      <c r="T173" s="21" t="str">
        <f>IF($L173="","",IF($J173="単板",(※編集不可※選択項目!$Q$4*$L173+※編集不可※選択項目!$U$4),(※編集不可※選択項目!$Q$3*$L173+※編集不可※選択項目!$U$3)))</f>
        <v/>
      </c>
      <c r="U173" s="21" t="str">
        <f>IF($L173="","",IF($J173="単板",(※編集不可※選択項目!$Q$5*$L173+※編集不可※選択項目!$U$5),(※編集不可※選択項目!$Q166*$L173+※編集不可※選択項目!$U$6)))</f>
        <v/>
      </c>
      <c r="V173" s="21" t="str">
        <f>IF($L173="","",IF($J173="単板",(※編集不可※選択項目!$Q$7*$L173+※編集不可※選択項目!$U$7),(※編集不可※選択項目!$Q$8*$L173+※編集不可※選択項目!$U$8)))</f>
        <v/>
      </c>
    </row>
    <row r="174" spans="1:22" ht="25.05" customHeight="1" x14ac:dyDescent="0.2">
      <c r="A174" s="161">
        <f t="shared" si="17"/>
        <v>162</v>
      </c>
      <c r="B174" s="186" t="str">
        <f t="shared" si="18"/>
        <v/>
      </c>
      <c r="C174" s="163"/>
      <c r="D174" s="177" t="str">
        <f t="shared" si="19"/>
        <v/>
      </c>
      <c r="E174" s="177" t="str">
        <f t="shared" si="20"/>
        <v/>
      </c>
      <c r="F174" s="186" t="str">
        <f t="shared" si="21"/>
        <v/>
      </c>
      <c r="G174" s="163"/>
      <c r="H174" s="163"/>
      <c r="I174" s="164"/>
      <c r="J174" s="186" t="str">
        <f t="shared" si="22"/>
        <v/>
      </c>
      <c r="K174" s="164"/>
      <c r="L174" s="123"/>
      <c r="M174" s="187" t="str">
        <f>IF(COUNTIF(※編集不可※選択項目!$AG$3:$AG$11,I174&amp;K174)=1,VLOOKUP(I174&amp;K174,※編集不可※選択項目!$AG$3:$AH$11,2,FALSE),"")</f>
        <v/>
      </c>
      <c r="N174" s="182"/>
      <c r="O174" s="20"/>
      <c r="P174" s="165"/>
      <c r="Q174" s="20"/>
      <c r="R174" s="166"/>
      <c r="S174" s="97" t="str">
        <f t="shared" si="16"/>
        <v/>
      </c>
      <c r="T174" s="21" t="str">
        <f>IF($L174="","",IF($J174="単板",(※編集不可※選択項目!$Q$4*$L174+※編集不可※選択項目!$U$4),(※編集不可※選択項目!$Q$3*$L174+※編集不可※選択項目!$U$3)))</f>
        <v/>
      </c>
      <c r="U174" s="21" t="str">
        <f>IF($L174="","",IF($J174="単板",(※編集不可※選択項目!$Q$5*$L174+※編集不可※選択項目!$U$5),(※編集不可※選択項目!$Q167*$L174+※編集不可※選択項目!$U$6)))</f>
        <v/>
      </c>
      <c r="V174" s="21" t="str">
        <f>IF($L174="","",IF($J174="単板",(※編集不可※選択項目!$Q$7*$L174+※編集不可※選択項目!$U$7),(※編集不可※選択項目!$Q$8*$L174+※編集不可※選択項目!$U$8)))</f>
        <v/>
      </c>
    </row>
    <row r="175" spans="1:22" ht="25.05" customHeight="1" x14ac:dyDescent="0.2">
      <c r="A175" s="161">
        <f t="shared" si="17"/>
        <v>163</v>
      </c>
      <c r="B175" s="186" t="str">
        <f t="shared" si="18"/>
        <v/>
      </c>
      <c r="C175" s="163"/>
      <c r="D175" s="177" t="str">
        <f t="shared" si="19"/>
        <v/>
      </c>
      <c r="E175" s="177" t="str">
        <f t="shared" si="20"/>
        <v/>
      </c>
      <c r="F175" s="186" t="str">
        <f t="shared" si="21"/>
        <v/>
      </c>
      <c r="G175" s="163"/>
      <c r="H175" s="163"/>
      <c r="I175" s="164"/>
      <c r="J175" s="186" t="str">
        <f t="shared" si="22"/>
        <v/>
      </c>
      <c r="K175" s="164"/>
      <c r="L175" s="123"/>
      <c r="M175" s="187" t="str">
        <f>IF(COUNTIF(※編集不可※選択項目!$AG$3:$AG$11,I175&amp;K175)=1,VLOOKUP(I175&amp;K175,※編集不可※選択項目!$AG$3:$AH$11,2,FALSE),"")</f>
        <v/>
      </c>
      <c r="N175" s="182"/>
      <c r="O175" s="20"/>
      <c r="P175" s="165"/>
      <c r="Q175" s="20"/>
      <c r="R175" s="166"/>
      <c r="S175" s="97" t="str">
        <f t="shared" si="16"/>
        <v/>
      </c>
      <c r="T175" s="21" t="str">
        <f>IF($L175="","",IF($J175="単板",(※編集不可※選択項目!$Q$4*$L175+※編集不可※選択項目!$U$4),(※編集不可※選択項目!$Q$3*$L175+※編集不可※選択項目!$U$3)))</f>
        <v/>
      </c>
      <c r="U175" s="21" t="str">
        <f>IF($L175="","",IF($J175="単板",(※編集不可※選択項目!$Q$5*$L175+※編集不可※選択項目!$U$5),(※編集不可※選択項目!$Q168*$L175+※編集不可※選択項目!$U$6)))</f>
        <v/>
      </c>
      <c r="V175" s="21" t="str">
        <f>IF($L175="","",IF($J175="単板",(※編集不可※選択項目!$Q$7*$L175+※編集不可※選択項目!$U$7),(※編集不可※選択項目!$Q$8*$L175+※編集不可※選択項目!$U$8)))</f>
        <v/>
      </c>
    </row>
    <row r="176" spans="1:22" ht="25.05" customHeight="1" x14ac:dyDescent="0.2">
      <c r="A176" s="161">
        <f t="shared" si="17"/>
        <v>164</v>
      </c>
      <c r="B176" s="186" t="str">
        <f t="shared" si="18"/>
        <v/>
      </c>
      <c r="C176" s="163"/>
      <c r="D176" s="177" t="str">
        <f t="shared" si="19"/>
        <v/>
      </c>
      <c r="E176" s="177" t="str">
        <f t="shared" si="20"/>
        <v/>
      </c>
      <c r="F176" s="186" t="str">
        <f t="shared" si="21"/>
        <v/>
      </c>
      <c r="G176" s="163"/>
      <c r="H176" s="163"/>
      <c r="I176" s="164"/>
      <c r="J176" s="186" t="str">
        <f t="shared" si="22"/>
        <v/>
      </c>
      <c r="K176" s="164"/>
      <c r="L176" s="123"/>
      <c r="M176" s="187" t="str">
        <f>IF(COUNTIF(※編集不可※選択項目!$AG$3:$AG$11,I176&amp;K176)=1,VLOOKUP(I176&amp;K176,※編集不可※選択項目!$AG$3:$AH$11,2,FALSE),"")</f>
        <v/>
      </c>
      <c r="N176" s="182"/>
      <c r="O176" s="20"/>
      <c r="P176" s="165"/>
      <c r="Q176" s="20"/>
      <c r="R176" s="166"/>
      <c r="S176" s="97" t="str">
        <f t="shared" si="16"/>
        <v/>
      </c>
      <c r="T176" s="21" t="str">
        <f>IF($L176="","",IF($J176="単板",(※編集不可※選択項目!$Q$4*$L176+※編集不可※選択項目!$U$4),(※編集不可※選択項目!$Q$3*$L176+※編集不可※選択項目!$U$3)))</f>
        <v/>
      </c>
      <c r="U176" s="21" t="str">
        <f>IF($L176="","",IF($J176="単板",(※編集不可※選択項目!$Q$5*$L176+※編集不可※選択項目!$U$5),(※編集不可※選択項目!$Q169*$L176+※編集不可※選択項目!$U$6)))</f>
        <v/>
      </c>
      <c r="V176" s="21" t="str">
        <f>IF($L176="","",IF($J176="単板",(※編集不可※選択項目!$Q$7*$L176+※編集不可※選択項目!$U$7),(※編集不可※選択項目!$Q$8*$L176+※編集不可※選択項目!$U$8)))</f>
        <v/>
      </c>
    </row>
    <row r="177" spans="1:22" ht="25.05" customHeight="1" x14ac:dyDescent="0.2">
      <c r="A177" s="161">
        <f t="shared" si="17"/>
        <v>165</v>
      </c>
      <c r="B177" s="186" t="str">
        <f t="shared" si="18"/>
        <v/>
      </c>
      <c r="C177" s="163"/>
      <c r="D177" s="177" t="str">
        <f t="shared" si="19"/>
        <v/>
      </c>
      <c r="E177" s="177" t="str">
        <f t="shared" si="20"/>
        <v/>
      </c>
      <c r="F177" s="186" t="str">
        <f t="shared" si="21"/>
        <v/>
      </c>
      <c r="G177" s="163"/>
      <c r="H177" s="163"/>
      <c r="I177" s="164"/>
      <c r="J177" s="186" t="str">
        <f t="shared" si="22"/>
        <v/>
      </c>
      <c r="K177" s="164"/>
      <c r="L177" s="123"/>
      <c r="M177" s="187" t="str">
        <f>IF(COUNTIF(※編集不可※選択項目!$AG$3:$AG$11,I177&amp;K177)=1,VLOOKUP(I177&amp;K177,※編集不可※選択項目!$AG$3:$AH$11,2,FALSE),"")</f>
        <v/>
      </c>
      <c r="N177" s="182"/>
      <c r="O177" s="20"/>
      <c r="P177" s="165"/>
      <c r="Q177" s="20"/>
      <c r="R177" s="166"/>
      <c r="S177" s="97" t="str">
        <f t="shared" si="16"/>
        <v/>
      </c>
      <c r="T177" s="21" t="str">
        <f>IF($L177="","",IF($J177="単板",(※編集不可※選択項目!$Q$4*$L177+※編集不可※選択項目!$U$4),(※編集不可※選択項目!$Q$3*$L177+※編集不可※選択項目!$U$3)))</f>
        <v/>
      </c>
      <c r="U177" s="21" t="str">
        <f>IF($L177="","",IF($J177="単板",(※編集不可※選択項目!$Q$5*$L177+※編集不可※選択項目!$U$5),(※編集不可※選択項目!$Q170*$L177+※編集不可※選択項目!$U$6)))</f>
        <v/>
      </c>
      <c r="V177" s="21" t="str">
        <f>IF($L177="","",IF($J177="単板",(※編集不可※選択項目!$Q$7*$L177+※編集不可※選択項目!$U$7),(※編集不可※選択項目!$Q$8*$L177+※編集不可※選択項目!$U$8)))</f>
        <v/>
      </c>
    </row>
    <row r="178" spans="1:22" ht="25.05" customHeight="1" x14ac:dyDescent="0.2">
      <c r="A178" s="161">
        <f t="shared" si="17"/>
        <v>166</v>
      </c>
      <c r="B178" s="186" t="str">
        <f t="shared" si="18"/>
        <v/>
      </c>
      <c r="C178" s="163"/>
      <c r="D178" s="177" t="str">
        <f t="shared" si="19"/>
        <v/>
      </c>
      <c r="E178" s="177" t="str">
        <f t="shared" si="20"/>
        <v/>
      </c>
      <c r="F178" s="186" t="str">
        <f t="shared" si="21"/>
        <v/>
      </c>
      <c r="G178" s="163"/>
      <c r="H178" s="163"/>
      <c r="I178" s="164"/>
      <c r="J178" s="186" t="str">
        <f t="shared" si="22"/>
        <v/>
      </c>
      <c r="K178" s="164"/>
      <c r="L178" s="123"/>
      <c r="M178" s="187" t="str">
        <f>IF(COUNTIF(※編集不可※選択項目!$AG$3:$AG$11,I178&amp;K178)=1,VLOOKUP(I178&amp;K178,※編集不可※選択項目!$AG$3:$AH$11,2,FALSE),"")</f>
        <v/>
      </c>
      <c r="N178" s="182"/>
      <c r="O178" s="20"/>
      <c r="P178" s="165"/>
      <c r="Q178" s="20"/>
      <c r="R178" s="166"/>
      <c r="S178" s="97" t="str">
        <f t="shared" si="16"/>
        <v/>
      </c>
      <c r="T178" s="21" t="str">
        <f>IF($L178="","",IF($J178="単板",(※編集不可※選択項目!$Q$4*$L178+※編集不可※選択項目!$U$4),(※編集不可※選択項目!$Q$3*$L178+※編集不可※選択項目!$U$3)))</f>
        <v/>
      </c>
      <c r="U178" s="21" t="str">
        <f>IF($L178="","",IF($J178="単板",(※編集不可※選択項目!$Q$5*$L178+※編集不可※選択項目!$U$5),(※編集不可※選択項目!$Q171*$L178+※編集不可※選択項目!$U$6)))</f>
        <v/>
      </c>
      <c r="V178" s="21" t="str">
        <f>IF($L178="","",IF($J178="単板",(※編集不可※選択項目!$Q$7*$L178+※編集不可※選択項目!$U$7),(※編集不可※選択項目!$Q$8*$L178+※編集不可※選択項目!$U$8)))</f>
        <v/>
      </c>
    </row>
    <row r="179" spans="1:22" ht="25.05" customHeight="1" x14ac:dyDescent="0.2">
      <c r="A179" s="161">
        <f t="shared" si="17"/>
        <v>167</v>
      </c>
      <c r="B179" s="186" t="str">
        <f t="shared" si="18"/>
        <v/>
      </c>
      <c r="C179" s="163"/>
      <c r="D179" s="177" t="str">
        <f t="shared" si="19"/>
        <v/>
      </c>
      <c r="E179" s="177" t="str">
        <f t="shared" si="20"/>
        <v/>
      </c>
      <c r="F179" s="186" t="str">
        <f t="shared" si="21"/>
        <v/>
      </c>
      <c r="G179" s="163"/>
      <c r="H179" s="163"/>
      <c r="I179" s="164"/>
      <c r="J179" s="186" t="str">
        <f t="shared" si="22"/>
        <v/>
      </c>
      <c r="K179" s="164"/>
      <c r="L179" s="123"/>
      <c r="M179" s="187" t="str">
        <f>IF(COUNTIF(※編集不可※選択項目!$AG$3:$AG$11,I179&amp;K179)=1,VLOOKUP(I179&amp;K179,※編集不可※選択項目!$AG$3:$AH$11,2,FALSE),"")</f>
        <v/>
      </c>
      <c r="N179" s="182"/>
      <c r="O179" s="20"/>
      <c r="P179" s="165"/>
      <c r="Q179" s="20"/>
      <c r="R179" s="166"/>
      <c r="S179" s="97" t="str">
        <f t="shared" si="16"/>
        <v/>
      </c>
      <c r="T179" s="21" t="str">
        <f>IF($L179="","",IF($J179="単板",(※編集不可※選択項目!$Q$4*$L179+※編集不可※選択項目!$U$4),(※編集不可※選択項目!$Q$3*$L179+※編集不可※選択項目!$U$3)))</f>
        <v/>
      </c>
      <c r="U179" s="21" t="str">
        <f>IF($L179="","",IF($J179="単板",(※編集不可※選択項目!$Q$5*$L179+※編集不可※選択項目!$U$5),(※編集不可※選択項目!$Q172*$L179+※編集不可※選択項目!$U$6)))</f>
        <v/>
      </c>
      <c r="V179" s="21" t="str">
        <f>IF($L179="","",IF($J179="単板",(※編集不可※選択項目!$Q$7*$L179+※編集不可※選択項目!$U$7),(※編集不可※選択項目!$Q$8*$L179+※編集不可※選択項目!$U$8)))</f>
        <v/>
      </c>
    </row>
    <row r="180" spans="1:22" ht="25.05" customHeight="1" x14ac:dyDescent="0.2">
      <c r="A180" s="161">
        <f t="shared" si="17"/>
        <v>168</v>
      </c>
      <c r="B180" s="186" t="str">
        <f t="shared" si="18"/>
        <v/>
      </c>
      <c r="C180" s="163"/>
      <c r="D180" s="177" t="str">
        <f t="shared" si="19"/>
        <v/>
      </c>
      <c r="E180" s="177" t="str">
        <f t="shared" si="20"/>
        <v/>
      </c>
      <c r="F180" s="186" t="str">
        <f t="shared" si="21"/>
        <v/>
      </c>
      <c r="G180" s="163"/>
      <c r="H180" s="163"/>
      <c r="I180" s="164"/>
      <c r="J180" s="186" t="str">
        <f t="shared" si="22"/>
        <v/>
      </c>
      <c r="K180" s="164"/>
      <c r="L180" s="123"/>
      <c r="M180" s="187" t="str">
        <f>IF(COUNTIF(※編集不可※選択項目!$AG$3:$AG$11,I180&amp;K180)=1,VLOOKUP(I180&amp;K180,※編集不可※選択項目!$AG$3:$AH$11,2,FALSE),"")</f>
        <v/>
      </c>
      <c r="N180" s="182"/>
      <c r="O180" s="20"/>
      <c r="P180" s="165"/>
      <c r="Q180" s="20"/>
      <c r="R180" s="166"/>
      <c r="S180" s="97" t="str">
        <f t="shared" si="16"/>
        <v/>
      </c>
      <c r="T180" s="21" t="str">
        <f>IF($L180="","",IF($J180="単板",(※編集不可※選択項目!$Q$4*$L180+※編集不可※選択項目!$U$4),(※編集不可※選択項目!$Q$3*$L180+※編集不可※選択項目!$U$3)))</f>
        <v/>
      </c>
      <c r="U180" s="21" t="str">
        <f>IF($L180="","",IF($J180="単板",(※編集不可※選択項目!$Q$5*$L180+※編集不可※選択項目!$U$5),(※編集不可※選択項目!$Q173*$L180+※編集不可※選択項目!$U$6)))</f>
        <v/>
      </c>
      <c r="V180" s="21" t="str">
        <f>IF($L180="","",IF($J180="単板",(※編集不可※選択項目!$Q$7*$L180+※編集不可※選択項目!$U$7),(※編集不可※選択項目!$Q$8*$L180+※編集不可※選択項目!$U$8)))</f>
        <v/>
      </c>
    </row>
    <row r="181" spans="1:22" ht="25.05" customHeight="1" x14ac:dyDescent="0.2">
      <c r="A181" s="161">
        <f t="shared" si="17"/>
        <v>169</v>
      </c>
      <c r="B181" s="186" t="str">
        <f t="shared" si="18"/>
        <v/>
      </c>
      <c r="C181" s="163"/>
      <c r="D181" s="177" t="str">
        <f t="shared" si="19"/>
        <v/>
      </c>
      <c r="E181" s="177" t="str">
        <f t="shared" si="20"/>
        <v/>
      </c>
      <c r="F181" s="186" t="str">
        <f t="shared" si="21"/>
        <v/>
      </c>
      <c r="G181" s="163"/>
      <c r="H181" s="163"/>
      <c r="I181" s="164"/>
      <c r="J181" s="186" t="str">
        <f t="shared" si="22"/>
        <v/>
      </c>
      <c r="K181" s="164"/>
      <c r="L181" s="123"/>
      <c r="M181" s="187" t="str">
        <f>IF(COUNTIF(※編集不可※選択項目!$AG$3:$AG$11,I181&amp;K181)=1,VLOOKUP(I181&amp;K181,※編集不可※選択項目!$AG$3:$AH$11,2,FALSE),"")</f>
        <v/>
      </c>
      <c r="N181" s="182"/>
      <c r="O181" s="20"/>
      <c r="P181" s="165"/>
      <c r="Q181" s="20"/>
      <c r="R181" s="166"/>
      <c r="S181" s="97" t="str">
        <f t="shared" si="16"/>
        <v/>
      </c>
      <c r="T181" s="21" t="str">
        <f>IF($L181="","",IF($J181="単板",(※編集不可※選択項目!$Q$4*$L181+※編集不可※選択項目!$U$4),(※編集不可※選択項目!$Q$3*$L181+※編集不可※選択項目!$U$3)))</f>
        <v/>
      </c>
      <c r="U181" s="21" t="str">
        <f>IF($L181="","",IF($J181="単板",(※編集不可※選択項目!$Q$5*$L181+※編集不可※選択項目!$U$5),(※編集不可※選択項目!$Q174*$L181+※編集不可※選択項目!$U$6)))</f>
        <v/>
      </c>
      <c r="V181" s="21" t="str">
        <f>IF($L181="","",IF($J181="単板",(※編集不可※選択項目!$Q$7*$L181+※編集不可※選択項目!$U$7),(※編集不可※選択項目!$Q$8*$L181+※編集不可※選択項目!$U$8)))</f>
        <v/>
      </c>
    </row>
    <row r="182" spans="1:22" ht="25.05" customHeight="1" x14ac:dyDescent="0.2">
      <c r="A182" s="161">
        <f t="shared" si="17"/>
        <v>170</v>
      </c>
      <c r="B182" s="186" t="str">
        <f t="shared" si="18"/>
        <v/>
      </c>
      <c r="C182" s="163"/>
      <c r="D182" s="177" t="str">
        <f t="shared" si="19"/>
        <v/>
      </c>
      <c r="E182" s="177" t="str">
        <f t="shared" si="20"/>
        <v/>
      </c>
      <c r="F182" s="186" t="str">
        <f t="shared" si="21"/>
        <v/>
      </c>
      <c r="G182" s="163"/>
      <c r="H182" s="163"/>
      <c r="I182" s="164"/>
      <c r="J182" s="186" t="str">
        <f t="shared" si="22"/>
        <v/>
      </c>
      <c r="K182" s="164"/>
      <c r="L182" s="123"/>
      <c r="M182" s="187" t="str">
        <f>IF(COUNTIF(※編集不可※選択項目!$AG$3:$AG$11,I182&amp;K182)=1,VLOOKUP(I182&amp;K182,※編集不可※選択項目!$AG$3:$AH$11,2,FALSE),"")</f>
        <v/>
      </c>
      <c r="N182" s="182"/>
      <c r="O182" s="20"/>
      <c r="P182" s="165"/>
      <c r="Q182" s="20"/>
      <c r="R182" s="166"/>
      <c r="S182" s="97" t="str">
        <f t="shared" si="16"/>
        <v/>
      </c>
      <c r="T182" s="21" t="str">
        <f>IF($L182="","",IF($J182="単板",(※編集不可※選択項目!$Q$4*$L182+※編集不可※選択項目!$U$4),(※編集不可※選択項目!$Q$3*$L182+※編集不可※選択項目!$U$3)))</f>
        <v/>
      </c>
      <c r="U182" s="21" t="str">
        <f>IF($L182="","",IF($J182="単板",(※編集不可※選択項目!$Q$5*$L182+※編集不可※選択項目!$U$5),(※編集不可※選択項目!$Q175*$L182+※編集不可※選択項目!$U$6)))</f>
        <v/>
      </c>
      <c r="V182" s="21" t="str">
        <f>IF($L182="","",IF($J182="単板",(※編集不可※選択項目!$Q$7*$L182+※編集不可※選択項目!$U$7),(※編集不可※選択項目!$Q$8*$L182+※編集不可※選択項目!$U$8)))</f>
        <v/>
      </c>
    </row>
    <row r="183" spans="1:22" ht="25.05" customHeight="1" x14ac:dyDescent="0.2">
      <c r="A183" s="161">
        <f t="shared" si="17"/>
        <v>171</v>
      </c>
      <c r="B183" s="186" t="str">
        <f t="shared" si="18"/>
        <v/>
      </c>
      <c r="C183" s="163"/>
      <c r="D183" s="177" t="str">
        <f t="shared" si="19"/>
        <v/>
      </c>
      <c r="E183" s="177" t="str">
        <f t="shared" si="20"/>
        <v/>
      </c>
      <c r="F183" s="186" t="str">
        <f t="shared" si="21"/>
        <v/>
      </c>
      <c r="G183" s="163"/>
      <c r="H183" s="163"/>
      <c r="I183" s="164"/>
      <c r="J183" s="186" t="str">
        <f t="shared" si="22"/>
        <v/>
      </c>
      <c r="K183" s="164"/>
      <c r="L183" s="123"/>
      <c r="M183" s="187" t="str">
        <f>IF(COUNTIF(※編集不可※選択項目!$AG$3:$AG$11,I183&amp;K183)=1,VLOOKUP(I183&amp;K183,※編集不可※選択項目!$AG$3:$AH$11,2,FALSE),"")</f>
        <v/>
      </c>
      <c r="N183" s="182"/>
      <c r="O183" s="20"/>
      <c r="P183" s="165"/>
      <c r="Q183" s="20"/>
      <c r="R183" s="166"/>
      <c r="S183" s="97" t="str">
        <f t="shared" si="16"/>
        <v/>
      </c>
      <c r="T183" s="21" t="str">
        <f>IF($L183="","",IF($J183="単板",(※編集不可※選択項目!$Q$4*$L183+※編集不可※選択項目!$U$4),(※編集不可※選択項目!$Q$3*$L183+※編集不可※選択項目!$U$3)))</f>
        <v/>
      </c>
      <c r="U183" s="21" t="str">
        <f>IF($L183="","",IF($J183="単板",(※編集不可※選択項目!$Q$5*$L183+※編集不可※選択項目!$U$5),(※編集不可※選択項目!$Q176*$L183+※編集不可※選択項目!$U$6)))</f>
        <v/>
      </c>
      <c r="V183" s="21" t="str">
        <f>IF($L183="","",IF($J183="単板",(※編集不可※選択項目!$Q$7*$L183+※編集不可※選択項目!$U$7),(※編集不可※選択項目!$Q$8*$L183+※編集不可※選択項目!$U$8)))</f>
        <v/>
      </c>
    </row>
    <row r="184" spans="1:22" ht="25.05" customHeight="1" x14ac:dyDescent="0.2">
      <c r="A184" s="161">
        <f t="shared" si="17"/>
        <v>172</v>
      </c>
      <c r="B184" s="186" t="str">
        <f t="shared" si="18"/>
        <v/>
      </c>
      <c r="C184" s="163"/>
      <c r="D184" s="177" t="str">
        <f t="shared" si="19"/>
        <v/>
      </c>
      <c r="E184" s="177" t="str">
        <f t="shared" si="20"/>
        <v/>
      </c>
      <c r="F184" s="186" t="str">
        <f t="shared" si="21"/>
        <v/>
      </c>
      <c r="G184" s="163"/>
      <c r="H184" s="163"/>
      <c r="I184" s="164"/>
      <c r="J184" s="186" t="str">
        <f t="shared" si="22"/>
        <v/>
      </c>
      <c r="K184" s="164"/>
      <c r="L184" s="123"/>
      <c r="M184" s="187" t="str">
        <f>IF(COUNTIF(※編集不可※選択項目!$AG$3:$AG$11,I184&amp;K184)=1,VLOOKUP(I184&amp;K184,※編集不可※選択項目!$AG$3:$AH$11,2,FALSE),"")</f>
        <v/>
      </c>
      <c r="N184" s="182"/>
      <c r="O184" s="20"/>
      <c r="P184" s="165"/>
      <c r="Q184" s="20"/>
      <c r="R184" s="166"/>
      <c r="S184" s="97" t="str">
        <f t="shared" si="16"/>
        <v/>
      </c>
      <c r="T184" s="21" t="str">
        <f>IF($L184="","",IF($J184="単板",(※編集不可※選択項目!$Q$4*$L184+※編集不可※選択項目!$U$4),(※編集不可※選択項目!$Q$3*$L184+※編集不可※選択項目!$U$3)))</f>
        <v/>
      </c>
      <c r="U184" s="21" t="str">
        <f>IF($L184="","",IF($J184="単板",(※編集不可※選択項目!$Q$5*$L184+※編集不可※選択項目!$U$5),(※編集不可※選択項目!$Q177*$L184+※編集不可※選択項目!$U$6)))</f>
        <v/>
      </c>
      <c r="V184" s="21" t="str">
        <f>IF($L184="","",IF($J184="単板",(※編集不可※選択項目!$Q$7*$L184+※編集不可※選択項目!$U$7),(※編集不可※選択項目!$Q$8*$L184+※編集不可※選択項目!$U$8)))</f>
        <v/>
      </c>
    </row>
    <row r="185" spans="1:22" ht="25.05" customHeight="1" x14ac:dyDescent="0.2">
      <c r="A185" s="161">
        <f t="shared" si="17"/>
        <v>173</v>
      </c>
      <c r="B185" s="186" t="str">
        <f t="shared" si="18"/>
        <v/>
      </c>
      <c r="C185" s="163"/>
      <c r="D185" s="177" t="str">
        <f t="shared" si="19"/>
        <v/>
      </c>
      <c r="E185" s="177" t="str">
        <f t="shared" si="20"/>
        <v/>
      </c>
      <c r="F185" s="186" t="str">
        <f t="shared" si="21"/>
        <v/>
      </c>
      <c r="G185" s="163"/>
      <c r="H185" s="163"/>
      <c r="I185" s="164"/>
      <c r="J185" s="186" t="str">
        <f t="shared" si="22"/>
        <v/>
      </c>
      <c r="K185" s="164"/>
      <c r="L185" s="123"/>
      <c r="M185" s="187" t="str">
        <f>IF(COUNTIF(※編集不可※選択項目!$AG$3:$AG$11,I185&amp;K185)=1,VLOOKUP(I185&amp;K185,※編集不可※選択項目!$AG$3:$AH$11,2,FALSE),"")</f>
        <v/>
      </c>
      <c r="N185" s="182"/>
      <c r="O185" s="20"/>
      <c r="P185" s="165"/>
      <c r="Q185" s="20"/>
      <c r="R185" s="166"/>
      <c r="S185" s="97" t="str">
        <f t="shared" si="16"/>
        <v/>
      </c>
      <c r="T185" s="21" t="str">
        <f>IF($L185="","",IF($J185="単板",(※編集不可※選択項目!$Q$4*$L185+※編集不可※選択項目!$U$4),(※編集不可※選択項目!$Q$3*$L185+※編集不可※選択項目!$U$3)))</f>
        <v/>
      </c>
      <c r="U185" s="21" t="str">
        <f>IF($L185="","",IF($J185="単板",(※編集不可※選択項目!$Q$5*$L185+※編集不可※選択項目!$U$5),(※編集不可※選択項目!$Q178*$L185+※編集不可※選択項目!$U$6)))</f>
        <v/>
      </c>
      <c r="V185" s="21" t="str">
        <f>IF($L185="","",IF($J185="単板",(※編集不可※選択項目!$Q$7*$L185+※編集不可※選択項目!$U$7),(※編集不可※選択項目!$Q$8*$L185+※編集不可※選択項目!$U$8)))</f>
        <v/>
      </c>
    </row>
    <row r="186" spans="1:22" ht="25.05" customHeight="1" x14ac:dyDescent="0.2">
      <c r="A186" s="161">
        <f t="shared" si="17"/>
        <v>174</v>
      </c>
      <c r="B186" s="186" t="str">
        <f t="shared" si="18"/>
        <v/>
      </c>
      <c r="C186" s="163"/>
      <c r="D186" s="177" t="str">
        <f t="shared" si="19"/>
        <v/>
      </c>
      <c r="E186" s="177" t="str">
        <f t="shared" si="20"/>
        <v/>
      </c>
      <c r="F186" s="186" t="str">
        <f t="shared" si="21"/>
        <v/>
      </c>
      <c r="G186" s="163"/>
      <c r="H186" s="163"/>
      <c r="I186" s="164"/>
      <c r="J186" s="186" t="str">
        <f t="shared" si="22"/>
        <v/>
      </c>
      <c r="K186" s="164"/>
      <c r="L186" s="123"/>
      <c r="M186" s="187" t="str">
        <f>IF(COUNTIF(※編集不可※選択項目!$AG$3:$AG$11,I186&amp;K186)=1,VLOOKUP(I186&amp;K186,※編集不可※選択項目!$AG$3:$AH$11,2,FALSE),"")</f>
        <v/>
      </c>
      <c r="N186" s="182"/>
      <c r="O186" s="20"/>
      <c r="P186" s="165"/>
      <c r="Q186" s="20"/>
      <c r="R186" s="166"/>
      <c r="S186" s="97" t="str">
        <f t="shared" si="16"/>
        <v/>
      </c>
      <c r="T186" s="21" t="str">
        <f>IF($L186="","",IF($J186="単板",(※編集不可※選択項目!$Q$4*$L186+※編集不可※選択項目!$U$4),(※編集不可※選択項目!$Q$3*$L186+※編集不可※選択項目!$U$3)))</f>
        <v/>
      </c>
      <c r="U186" s="21" t="str">
        <f>IF($L186="","",IF($J186="単板",(※編集不可※選択項目!$Q$5*$L186+※編集不可※選択項目!$U$5),(※編集不可※選択項目!$Q179*$L186+※編集不可※選択項目!$U$6)))</f>
        <v/>
      </c>
      <c r="V186" s="21" t="str">
        <f>IF($L186="","",IF($J186="単板",(※編集不可※選択項目!$Q$7*$L186+※編集不可※選択項目!$U$7),(※編集不可※選択項目!$Q$8*$L186+※編集不可※選択項目!$U$8)))</f>
        <v/>
      </c>
    </row>
    <row r="187" spans="1:22" ht="25.05" customHeight="1" x14ac:dyDescent="0.2">
      <c r="A187" s="161">
        <f t="shared" si="17"/>
        <v>175</v>
      </c>
      <c r="B187" s="186" t="str">
        <f t="shared" si="18"/>
        <v/>
      </c>
      <c r="C187" s="163"/>
      <c r="D187" s="177" t="str">
        <f t="shared" si="19"/>
        <v/>
      </c>
      <c r="E187" s="177" t="str">
        <f t="shared" si="20"/>
        <v/>
      </c>
      <c r="F187" s="186" t="str">
        <f t="shared" si="21"/>
        <v/>
      </c>
      <c r="G187" s="163"/>
      <c r="H187" s="163"/>
      <c r="I187" s="164"/>
      <c r="J187" s="186" t="str">
        <f t="shared" si="22"/>
        <v/>
      </c>
      <c r="K187" s="164"/>
      <c r="L187" s="123"/>
      <c r="M187" s="187" t="str">
        <f>IF(COUNTIF(※編集不可※選択項目!$AG$3:$AG$11,I187&amp;K187)=1,VLOOKUP(I187&amp;K187,※編集不可※選択項目!$AG$3:$AH$11,2,FALSE),"")</f>
        <v/>
      </c>
      <c r="N187" s="182"/>
      <c r="O187" s="20"/>
      <c r="P187" s="165"/>
      <c r="Q187" s="20"/>
      <c r="R187" s="166"/>
      <c r="S187" s="97" t="str">
        <f t="shared" si="16"/>
        <v/>
      </c>
      <c r="T187" s="21" t="str">
        <f>IF($L187="","",IF($J187="単板",(※編集不可※選択項目!$Q$4*$L187+※編集不可※選択項目!$U$4),(※編集不可※選択項目!$Q$3*$L187+※編集不可※選択項目!$U$3)))</f>
        <v/>
      </c>
      <c r="U187" s="21" t="str">
        <f>IF($L187="","",IF($J187="単板",(※編集不可※選択項目!$Q$5*$L187+※編集不可※選択項目!$U$5),(※編集不可※選択項目!$Q180*$L187+※編集不可※選択項目!$U$6)))</f>
        <v/>
      </c>
      <c r="V187" s="21" t="str">
        <f>IF($L187="","",IF($J187="単板",(※編集不可※選択項目!$Q$7*$L187+※編集不可※選択項目!$U$7),(※編集不可※選択項目!$Q$8*$L187+※編集不可※選択項目!$U$8)))</f>
        <v/>
      </c>
    </row>
    <row r="188" spans="1:22" ht="25.05" customHeight="1" x14ac:dyDescent="0.2">
      <c r="A188" s="161">
        <f t="shared" si="17"/>
        <v>176</v>
      </c>
      <c r="B188" s="186" t="str">
        <f t="shared" si="18"/>
        <v/>
      </c>
      <c r="C188" s="163"/>
      <c r="D188" s="177" t="str">
        <f t="shared" si="19"/>
        <v/>
      </c>
      <c r="E188" s="177" t="str">
        <f t="shared" si="20"/>
        <v/>
      </c>
      <c r="F188" s="186" t="str">
        <f t="shared" si="21"/>
        <v/>
      </c>
      <c r="G188" s="163"/>
      <c r="H188" s="163"/>
      <c r="I188" s="164"/>
      <c r="J188" s="186" t="str">
        <f t="shared" si="22"/>
        <v/>
      </c>
      <c r="K188" s="164"/>
      <c r="L188" s="123"/>
      <c r="M188" s="187" t="str">
        <f>IF(COUNTIF(※編集不可※選択項目!$AG$3:$AG$11,I188&amp;K188)=1,VLOOKUP(I188&amp;K188,※編集不可※選択項目!$AG$3:$AH$11,2,FALSE),"")</f>
        <v/>
      </c>
      <c r="N188" s="182"/>
      <c r="O188" s="20"/>
      <c r="P188" s="165"/>
      <c r="Q188" s="20"/>
      <c r="R188" s="166"/>
      <c r="S188" s="97" t="str">
        <f t="shared" si="16"/>
        <v/>
      </c>
      <c r="T188" s="21" t="str">
        <f>IF($L188="","",IF($J188="単板",(※編集不可※選択項目!$Q$4*$L188+※編集不可※選択項目!$U$4),(※編集不可※選択項目!$Q$3*$L188+※編集不可※選択項目!$U$3)))</f>
        <v/>
      </c>
      <c r="U188" s="21" t="str">
        <f>IF($L188="","",IF($J188="単板",(※編集不可※選択項目!$Q$5*$L188+※編集不可※選択項目!$U$5),(※編集不可※選択項目!$Q181*$L188+※編集不可※選択項目!$U$6)))</f>
        <v/>
      </c>
      <c r="V188" s="21" t="str">
        <f>IF($L188="","",IF($J188="単板",(※編集不可※選択項目!$Q$7*$L188+※編集不可※選択項目!$U$7),(※編集不可※選択項目!$Q$8*$L188+※編集不可※選択項目!$U$8)))</f>
        <v/>
      </c>
    </row>
    <row r="189" spans="1:22" ht="25.05" customHeight="1" x14ac:dyDescent="0.2">
      <c r="A189" s="161">
        <f t="shared" si="17"/>
        <v>177</v>
      </c>
      <c r="B189" s="186" t="str">
        <f t="shared" si="18"/>
        <v/>
      </c>
      <c r="C189" s="163"/>
      <c r="D189" s="177" t="str">
        <f t="shared" si="19"/>
        <v/>
      </c>
      <c r="E189" s="177" t="str">
        <f t="shared" si="20"/>
        <v/>
      </c>
      <c r="F189" s="186" t="str">
        <f t="shared" si="21"/>
        <v/>
      </c>
      <c r="G189" s="163"/>
      <c r="H189" s="163"/>
      <c r="I189" s="164"/>
      <c r="J189" s="186" t="str">
        <f t="shared" si="22"/>
        <v/>
      </c>
      <c r="K189" s="164"/>
      <c r="L189" s="123"/>
      <c r="M189" s="187" t="str">
        <f>IF(COUNTIF(※編集不可※選択項目!$AG$3:$AG$11,I189&amp;K189)=1,VLOOKUP(I189&amp;K189,※編集不可※選択項目!$AG$3:$AH$11,2,FALSE),"")</f>
        <v/>
      </c>
      <c r="N189" s="182"/>
      <c r="O189" s="20"/>
      <c r="P189" s="165"/>
      <c r="Q189" s="20"/>
      <c r="R189" s="166"/>
      <c r="S189" s="97" t="str">
        <f t="shared" si="16"/>
        <v/>
      </c>
      <c r="T189" s="21" t="str">
        <f>IF($L189="","",IF($J189="単板",(※編集不可※選択項目!$Q$4*$L189+※編集不可※選択項目!$U$4),(※編集不可※選択項目!$Q$3*$L189+※編集不可※選択項目!$U$3)))</f>
        <v/>
      </c>
      <c r="U189" s="21" t="str">
        <f>IF($L189="","",IF($J189="単板",(※編集不可※選択項目!$Q$5*$L189+※編集不可※選択項目!$U$5),(※編集不可※選択項目!$Q182*$L189+※編集不可※選択項目!$U$6)))</f>
        <v/>
      </c>
      <c r="V189" s="21" t="str">
        <f>IF($L189="","",IF($J189="単板",(※編集不可※選択項目!$Q$7*$L189+※編集不可※選択項目!$U$7),(※編集不可※選択項目!$Q$8*$L189+※編集不可※選択項目!$U$8)))</f>
        <v/>
      </c>
    </row>
    <row r="190" spans="1:22" ht="25.05" customHeight="1" x14ac:dyDescent="0.2">
      <c r="A190" s="161">
        <f t="shared" si="17"/>
        <v>178</v>
      </c>
      <c r="B190" s="186" t="str">
        <f t="shared" si="18"/>
        <v/>
      </c>
      <c r="C190" s="163"/>
      <c r="D190" s="177" t="str">
        <f t="shared" si="19"/>
        <v/>
      </c>
      <c r="E190" s="177" t="str">
        <f t="shared" si="20"/>
        <v/>
      </c>
      <c r="F190" s="186" t="str">
        <f t="shared" si="21"/>
        <v/>
      </c>
      <c r="G190" s="163"/>
      <c r="H190" s="163"/>
      <c r="I190" s="164"/>
      <c r="J190" s="186" t="str">
        <f t="shared" si="22"/>
        <v/>
      </c>
      <c r="K190" s="164"/>
      <c r="L190" s="123"/>
      <c r="M190" s="187" t="str">
        <f>IF(COUNTIF(※編集不可※選択項目!$AG$3:$AG$11,I190&amp;K190)=1,VLOOKUP(I190&amp;K190,※編集不可※選択項目!$AG$3:$AH$11,2,FALSE),"")</f>
        <v/>
      </c>
      <c r="N190" s="182"/>
      <c r="O190" s="20"/>
      <c r="P190" s="165"/>
      <c r="Q190" s="20"/>
      <c r="R190" s="166"/>
      <c r="S190" s="97" t="str">
        <f t="shared" si="16"/>
        <v/>
      </c>
      <c r="T190" s="21" t="str">
        <f>IF($L190="","",IF($J190="単板",(※編集不可※選択項目!$Q$4*$L190+※編集不可※選択項目!$U$4),(※編集不可※選択項目!$Q$3*$L190+※編集不可※選択項目!$U$3)))</f>
        <v/>
      </c>
      <c r="U190" s="21" t="str">
        <f>IF($L190="","",IF($J190="単板",(※編集不可※選択項目!$Q$5*$L190+※編集不可※選択項目!$U$5),(※編集不可※選択項目!$Q183*$L190+※編集不可※選択項目!$U$6)))</f>
        <v/>
      </c>
      <c r="V190" s="21" t="str">
        <f>IF($L190="","",IF($J190="単板",(※編集不可※選択項目!$Q$7*$L190+※編集不可※選択項目!$U$7),(※編集不可※選択項目!$Q$8*$L190+※編集不可※選択項目!$U$8)))</f>
        <v/>
      </c>
    </row>
    <row r="191" spans="1:22" ht="25.05" customHeight="1" x14ac:dyDescent="0.2">
      <c r="A191" s="161">
        <f t="shared" si="17"/>
        <v>179</v>
      </c>
      <c r="B191" s="186" t="str">
        <f t="shared" si="18"/>
        <v/>
      </c>
      <c r="C191" s="163"/>
      <c r="D191" s="177" t="str">
        <f t="shared" si="19"/>
        <v/>
      </c>
      <c r="E191" s="177" t="str">
        <f t="shared" si="20"/>
        <v/>
      </c>
      <c r="F191" s="186" t="str">
        <f t="shared" si="21"/>
        <v/>
      </c>
      <c r="G191" s="163"/>
      <c r="H191" s="163"/>
      <c r="I191" s="164"/>
      <c r="J191" s="186" t="str">
        <f t="shared" si="22"/>
        <v/>
      </c>
      <c r="K191" s="164"/>
      <c r="L191" s="123"/>
      <c r="M191" s="187" t="str">
        <f>IF(COUNTIF(※編集不可※選択項目!$AG$3:$AG$11,I191&amp;K191)=1,VLOOKUP(I191&amp;K191,※編集不可※選択項目!$AG$3:$AH$11,2,FALSE),"")</f>
        <v/>
      </c>
      <c r="N191" s="182"/>
      <c r="O191" s="20"/>
      <c r="P191" s="165"/>
      <c r="Q191" s="20"/>
      <c r="R191" s="166"/>
      <c r="S191" s="97" t="str">
        <f t="shared" si="16"/>
        <v/>
      </c>
      <c r="T191" s="21" t="str">
        <f>IF($L191="","",IF($J191="単板",(※編集不可※選択項目!$Q$4*$L191+※編集不可※選択項目!$U$4),(※編集不可※選択項目!$Q$3*$L191+※編集不可※選択項目!$U$3)))</f>
        <v/>
      </c>
      <c r="U191" s="21" t="str">
        <f>IF($L191="","",IF($J191="単板",(※編集不可※選択項目!$Q$5*$L191+※編集不可※選択項目!$U$5),(※編集不可※選択項目!$Q184*$L191+※編集不可※選択項目!$U$6)))</f>
        <v/>
      </c>
      <c r="V191" s="21" t="str">
        <f>IF($L191="","",IF($J191="単板",(※編集不可※選択項目!$Q$7*$L191+※編集不可※選択項目!$U$7),(※編集不可※選択項目!$Q$8*$L191+※編集不可※選択項目!$U$8)))</f>
        <v/>
      </c>
    </row>
    <row r="192" spans="1:22" ht="25.05" customHeight="1" x14ac:dyDescent="0.2">
      <c r="A192" s="161">
        <f t="shared" si="17"/>
        <v>180</v>
      </c>
      <c r="B192" s="186" t="str">
        <f t="shared" si="18"/>
        <v/>
      </c>
      <c r="C192" s="163"/>
      <c r="D192" s="177" t="str">
        <f t="shared" si="19"/>
        <v/>
      </c>
      <c r="E192" s="177" t="str">
        <f t="shared" si="20"/>
        <v/>
      </c>
      <c r="F192" s="186" t="str">
        <f t="shared" si="21"/>
        <v/>
      </c>
      <c r="G192" s="163"/>
      <c r="H192" s="163"/>
      <c r="I192" s="164"/>
      <c r="J192" s="186" t="str">
        <f t="shared" si="22"/>
        <v/>
      </c>
      <c r="K192" s="164"/>
      <c r="L192" s="123"/>
      <c r="M192" s="187" t="str">
        <f>IF(COUNTIF(※編集不可※選択項目!$AG$3:$AG$11,I192&amp;K192)=1,VLOOKUP(I192&amp;K192,※編集不可※選択項目!$AG$3:$AH$11,2,FALSE),"")</f>
        <v/>
      </c>
      <c r="N192" s="182"/>
      <c r="O192" s="20"/>
      <c r="P192" s="165"/>
      <c r="Q192" s="20"/>
      <c r="R192" s="166"/>
      <c r="S192" s="97" t="str">
        <f t="shared" si="16"/>
        <v/>
      </c>
      <c r="T192" s="21" t="str">
        <f>IF($L192="","",IF($J192="単板",(※編集不可※選択項目!$Q$4*$L192+※編集不可※選択項目!$U$4),(※編集不可※選択項目!$Q$3*$L192+※編集不可※選択項目!$U$3)))</f>
        <v/>
      </c>
      <c r="U192" s="21" t="str">
        <f>IF($L192="","",IF($J192="単板",(※編集不可※選択項目!$Q$5*$L192+※編集不可※選択項目!$U$5),(※編集不可※選択項目!$Q185*$L192+※編集不可※選択項目!$U$6)))</f>
        <v/>
      </c>
      <c r="V192" s="21" t="str">
        <f>IF($L192="","",IF($J192="単板",(※編集不可※選択項目!$Q$7*$L192+※編集不可※選択項目!$U$7),(※編集不可※選択項目!$Q$8*$L192+※編集不可※選択項目!$U$8)))</f>
        <v/>
      </c>
    </row>
    <row r="193" spans="1:22" ht="25.05" customHeight="1" x14ac:dyDescent="0.2">
      <c r="A193" s="161">
        <f t="shared" si="17"/>
        <v>181</v>
      </c>
      <c r="B193" s="186" t="str">
        <f t="shared" si="18"/>
        <v/>
      </c>
      <c r="C193" s="163"/>
      <c r="D193" s="177" t="str">
        <f t="shared" si="19"/>
        <v/>
      </c>
      <c r="E193" s="177" t="str">
        <f t="shared" si="20"/>
        <v/>
      </c>
      <c r="F193" s="186" t="str">
        <f t="shared" si="21"/>
        <v/>
      </c>
      <c r="G193" s="163"/>
      <c r="H193" s="163"/>
      <c r="I193" s="164"/>
      <c r="J193" s="186" t="str">
        <f t="shared" si="22"/>
        <v/>
      </c>
      <c r="K193" s="164"/>
      <c r="L193" s="123"/>
      <c r="M193" s="187" t="str">
        <f>IF(COUNTIF(※編集不可※選択項目!$AG$3:$AG$11,I193&amp;K193)=1,VLOOKUP(I193&amp;K193,※編集不可※選択項目!$AG$3:$AH$11,2,FALSE),"")</f>
        <v/>
      </c>
      <c r="N193" s="182"/>
      <c r="O193" s="20"/>
      <c r="P193" s="165"/>
      <c r="Q193" s="20"/>
      <c r="R193" s="166"/>
      <c r="S193" s="97" t="str">
        <f t="shared" si="16"/>
        <v/>
      </c>
      <c r="T193" s="21" t="str">
        <f>IF($L193="","",IF($J193="単板",(※編集不可※選択項目!$Q$4*$L193+※編集不可※選択項目!$U$4),(※編集不可※選択項目!$Q$3*$L193+※編集不可※選択項目!$U$3)))</f>
        <v/>
      </c>
      <c r="U193" s="21" t="str">
        <f>IF($L193="","",IF($J193="単板",(※編集不可※選択項目!$Q$5*$L193+※編集不可※選択項目!$U$5),(※編集不可※選択項目!$Q186*$L193+※編集不可※選択項目!$U$6)))</f>
        <v/>
      </c>
      <c r="V193" s="21" t="str">
        <f>IF($L193="","",IF($J193="単板",(※編集不可※選択項目!$Q$7*$L193+※編集不可※選択項目!$U$7),(※編集不可※選択項目!$Q$8*$L193+※編集不可※選択項目!$U$8)))</f>
        <v/>
      </c>
    </row>
    <row r="194" spans="1:22" ht="25.05" customHeight="1" x14ac:dyDescent="0.2">
      <c r="A194" s="161">
        <f t="shared" si="17"/>
        <v>182</v>
      </c>
      <c r="B194" s="186" t="str">
        <f t="shared" si="18"/>
        <v/>
      </c>
      <c r="C194" s="163"/>
      <c r="D194" s="177" t="str">
        <f t="shared" si="19"/>
        <v/>
      </c>
      <c r="E194" s="177" t="str">
        <f t="shared" si="20"/>
        <v/>
      </c>
      <c r="F194" s="186" t="str">
        <f t="shared" si="21"/>
        <v/>
      </c>
      <c r="G194" s="163"/>
      <c r="H194" s="163"/>
      <c r="I194" s="164"/>
      <c r="J194" s="186" t="str">
        <f t="shared" si="22"/>
        <v/>
      </c>
      <c r="K194" s="164"/>
      <c r="L194" s="123"/>
      <c r="M194" s="187" t="str">
        <f>IF(COUNTIF(※編集不可※選択項目!$AG$3:$AG$11,I194&amp;K194)=1,VLOOKUP(I194&amp;K194,※編集不可※選択項目!$AG$3:$AH$11,2,FALSE),"")</f>
        <v/>
      </c>
      <c r="N194" s="182"/>
      <c r="O194" s="20"/>
      <c r="P194" s="165"/>
      <c r="Q194" s="20"/>
      <c r="R194" s="166"/>
      <c r="S194" s="97" t="str">
        <f t="shared" si="16"/>
        <v/>
      </c>
      <c r="T194" s="21" t="str">
        <f>IF($L194="","",IF($J194="単板",(※編集不可※選択項目!$Q$4*$L194+※編集不可※選択項目!$U$4),(※編集不可※選択項目!$Q$3*$L194+※編集不可※選択項目!$U$3)))</f>
        <v/>
      </c>
      <c r="U194" s="21" t="str">
        <f>IF($L194="","",IF($J194="単板",(※編集不可※選択項目!$Q$5*$L194+※編集不可※選択項目!$U$5),(※編集不可※選択項目!$Q187*$L194+※編集不可※選択項目!$U$6)))</f>
        <v/>
      </c>
      <c r="V194" s="21" t="str">
        <f>IF($L194="","",IF($J194="単板",(※編集不可※選択項目!$Q$7*$L194+※編集不可※選択項目!$U$7),(※編集不可※選択項目!$Q$8*$L194+※編集不可※選択項目!$U$8)))</f>
        <v/>
      </c>
    </row>
    <row r="195" spans="1:22" ht="25.05" customHeight="1" x14ac:dyDescent="0.2">
      <c r="A195" s="161">
        <f t="shared" si="17"/>
        <v>183</v>
      </c>
      <c r="B195" s="186" t="str">
        <f t="shared" si="18"/>
        <v/>
      </c>
      <c r="C195" s="163"/>
      <c r="D195" s="177" t="str">
        <f t="shared" si="19"/>
        <v/>
      </c>
      <c r="E195" s="177" t="str">
        <f t="shared" si="20"/>
        <v/>
      </c>
      <c r="F195" s="186" t="str">
        <f t="shared" si="21"/>
        <v/>
      </c>
      <c r="G195" s="163"/>
      <c r="H195" s="163"/>
      <c r="I195" s="164"/>
      <c r="J195" s="186" t="str">
        <f t="shared" si="22"/>
        <v/>
      </c>
      <c r="K195" s="164"/>
      <c r="L195" s="123"/>
      <c r="M195" s="187" t="str">
        <f>IF(COUNTIF(※編集不可※選択項目!$AG$3:$AG$11,I195&amp;K195)=1,VLOOKUP(I195&amp;K195,※編集不可※選択項目!$AG$3:$AH$11,2,FALSE),"")</f>
        <v/>
      </c>
      <c r="N195" s="182"/>
      <c r="O195" s="20"/>
      <c r="P195" s="165"/>
      <c r="Q195" s="20"/>
      <c r="R195" s="166"/>
      <c r="S195" s="97" t="str">
        <f t="shared" si="16"/>
        <v/>
      </c>
      <c r="T195" s="21" t="str">
        <f>IF($L195="","",IF($J195="単板",(※編集不可※選択項目!$Q$4*$L195+※編集不可※選択項目!$U$4),(※編集不可※選択項目!$Q$3*$L195+※編集不可※選択項目!$U$3)))</f>
        <v/>
      </c>
      <c r="U195" s="21" t="str">
        <f>IF($L195="","",IF($J195="単板",(※編集不可※選択項目!$Q$5*$L195+※編集不可※選択項目!$U$5),(※編集不可※選択項目!$Q188*$L195+※編集不可※選択項目!$U$6)))</f>
        <v/>
      </c>
      <c r="V195" s="21" t="str">
        <f>IF($L195="","",IF($J195="単板",(※編集不可※選択項目!$Q$7*$L195+※編集不可※選択項目!$U$7),(※編集不可※選択項目!$Q$8*$L195+※編集不可※選択項目!$U$8)))</f>
        <v/>
      </c>
    </row>
    <row r="196" spans="1:22" ht="25.05" customHeight="1" x14ac:dyDescent="0.2">
      <c r="A196" s="161">
        <f t="shared" si="17"/>
        <v>184</v>
      </c>
      <c r="B196" s="186" t="str">
        <f t="shared" si="18"/>
        <v/>
      </c>
      <c r="C196" s="163"/>
      <c r="D196" s="177" t="str">
        <f t="shared" si="19"/>
        <v/>
      </c>
      <c r="E196" s="177" t="str">
        <f t="shared" si="20"/>
        <v/>
      </c>
      <c r="F196" s="186" t="str">
        <f t="shared" si="21"/>
        <v/>
      </c>
      <c r="G196" s="163"/>
      <c r="H196" s="163"/>
      <c r="I196" s="164"/>
      <c r="J196" s="186" t="str">
        <f t="shared" si="22"/>
        <v/>
      </c>
      <c r="K196" s="164"/>
      <c r="L196" s="123"/>
      <c r="M196" s="187" t="str">
        <f>IF(COUNTIF(※編集不可※選択項目!$AG$3:$AG$11,I196&amp;K196)=1,VLOOKUP(I196&amp;K196,※編集不可※選択項目!$AG$3:$AH$11,2,FALSE),"")</f>
        <v/>
      </c>
      <c r="N196" s="182"/>
      <c r="O196" s="20"/>
      <c r="P196" s="165"/>
      <c r="Q196" s="20"/>
      <c r="R196" s="166"/>
      <c r="S196" s="97" t="str">
        <f t="shared" si="16"/>
        <v/>
      </c>
      <c r="T196" s="21" t="str">
        <f>IF($L196="","",IF($J196="単板",(※編集不可※選択項目!$Q$4*$L196+※編集不可※選択項目!$U$4),(※編集不可※選択項目!$Q$3*$L196+※編集不可※選択項目!$U$3)))</f>
        <v/>
      </c>
      <c r="U196" s="21" t="str">
        <f>IF($L196="","",IF($J196="単板",(※編集不可※選択項目!$Q$5*$L196+※編集不可※選択項目!$U$5),(※編集不可※選択項目!$Q189*$L196+※編集不可※選択項目!$U$6)))</f>
        <v/>
      </c>
      <c r="V196" s="21" t="str">
        <f>IF($L196="","",IF($J196="単板",(※編集不可※選択項目!$Q$7*$L196+※編集不可※選択項目!$U$7),(※編集不可※選択項目!$Q$8*$L196+※編集不可※選択項目!$U$8)))</f>
        <v/>
      </c>
    </row>
    <row r="197" spans="1:22" ht="25.05" customHeight="1" x14ac:dyDescent="0.2">
      <c r="A197" s="161">
        <f t="shared" si="17"/>
        <v>185</v>
      </c>
      <c r="B197" s="186" t="str">
        <f t="shared" si="18"/>
        <v/>
      </c>
      <c r="C197" s="163"/>
      <c r="D197" s="177" t="str">
        <f t="shared" si="19"/>
        <v/>
      </c>
      <c r="E197" s="177" t="str">
        <f t="shared" si="20"/>
        <v/>
      </c>
      <c r="F197" s="186" t="str">
        <f t="shared" si="21"/>
        <v/>
      </c>
      <c r="G197" s="163"/>
      <c r="H197" s="163"/>
      <c r="I197" s="164"/>
      <c r="J197" s="186" t="str">
        <f t="shared" si="22"/>
        <v/>
      </c>
      <c r="K197" s="164"/>
      <c r="L197" s="123"/>
      <c r="M197" s="187" t="str">
        <f>IF(COUNTIF(※編集不可※選択項目!$AG$3:$AG$11,I197&amp;K197)=1,VLOOKUP(I197&amp;K197,※編集不可※選択項目!$AG$3:$AH$11,2,FALSE),"")</f>
        <v/>
      </c>
      <c r="N197" s="182"/>
      <c r="O197" s="20"/>
      <c r="P197" s="165"/>
      <c r="Q197" s="20"/>
      <c r="R197" s="166"/>
      <c r="S197" s="97" t="str">
        <f t="shared" si="16"/>
        <v/>
      </c>
      <c r="T197" s="21" t="str">
        <f>IF($L197="","",IF($J197="単板",(※編集不可※選択項目!$Q$4*$L197+※編集不可※選択項目!$U$4),(※編集不可※選択項目!$Q$3*$L197+※編集不可※選択項目!$U$3)))</f>
        <v/>
      </c>
      <c r="U197" s="21" t="str">
        <f>IF($L197="","",IF($J197="単板",(※編集不可※選択項目!$Q$5*$L197+※編集不可※選択項目!$U$5),(※編集不可※選択項目!$Q190*$L197+※編集不可※選択項目!$U$6)))</f>
        <v/>
      </c>
      <c r="V197" s="21" t="str">
        <f>IF($L197="","",IF($J197="単板",(※編集不可※選択項目!$Q$7*$L197+※編集不可※選択項目!$U$7),(※編集不可※選択項目!$Q$8*$L197+※編集不可※選択項目!$U$8)))</f>
        <v/>
      </c>
    </row>
    <row r="198" spans="1:22" ht="25.05" customHeight="1" x14ac:dyDescent="0.2">
      <c r="A198" s="161">
        <f t="shared" si="17"/>
        <v>186</v>
      </c>
      <c r="B198" s="186" t="str">
        <f t="shared" si="18"/>
        <v/>
      </c>
      <c r="C198" s="163"/>
      <c r="D198" s="177" t="str">
        <f t="shared" si="19"/>
        <v/>
      </c>
      <c r="E198" s="177" t="str">
        <f t="shared" si="20"/>
        <v/>
      </c>
      <c r="F198" s="186" t="str">
        <f t="shared" si="21"/>
        <v/>
      </c>
      <c r="G198" s="163"/>
      <c r="H198" s="163"/>
      <c r="I198" s="164"/>
      <c r="J198" s="186" t="str">
        <f t="shared" si="22"/>
        <v/>
      </c>
      <c r="K198" s="164"/>
      <c r="L198" s="123"/>
      <c r="M198" s="187" t="str">
        <f>IF(COUNTIF(※編集不可※選択項目!$AG$3:$AG$11,I198&amp;K198)=1,VLOOKUP(I198&amp;K198,※編集不可※選択項目!$AG$3:$AH$11,2,FALSE),"")</f>
        <v/>
      </c>
      <c r="N198" s="182"/>
      <c r="O198" s="20"/>
      <c r="P198" s="165"/>
      <c r="Q198" s="20"/>
      <c r="R198" s="166"/>
      <c r="S198" s="97" t="str">
        <f t="shared" si="16"/>
        <v/>
      </c>
      <c r="T198" s="21" t="str">
        <f>IF($L198="","",IF($J198="単板",(※編集不可※選択項目!$Q$4*$L198+※編集不可※選択項目!$U$4),(※編集不可※選択項目!$Q$3*$L198+※編集不可※選択項目!$U$3)))</f>
        <v/>
      </c>
      <c r="U198" s="21" t="str">
        <f>IF($L198="","",IF($J198="単板",(※編集不可※選択項目!$Q$5*$L198+※編集不可※選択項目!$U$5),(※編集不可※選択項目!$Q191*$L198+※編集不可※選択項目!$U$6)))</f>
        <v/>
      </c>
      <c r="V198" s="21" t="str">
        <f>IF($L198="","",IF($J198="単板",(※編集不可※選択項目!$Q$7*$L198+※編集不可※選択項目!$U$7),(※編集不可※選択項目!$Q$8*$L198+※編集不可※選択項目!$U$8)))</f>
        <v/>
      </c>
    </row>
    <row r="199" spans="1:22" ht="25.05" customHeight="1" x14ac:dyDescent="0.2">
      <c r="A199" s="161">
        <f t="shared" si="17"/>
        <v>187</v>
      </c>
      <c r="B199" s="186" t="str">
        <f t="shared" si="18"/>
        <v/>
      </c>
      <c r="C199" s="163"/>
      <c r="D199" s="177" t="str">
        <f t="shared" si="19"/>
        <v/>
      </c>
      <c r="E199" s="177" t="str">
        <f t="shared" si="20"/>
        <v/>
      </c>
      <c r="F199" s="186" t="str">
        <f t="shared" si="21"/>
        <v/>
      </c>
      <c r="G199" s="163"/>
      <c r="H199" s="163"/>
      <c r="I199" s="164"/>
      <c r="J199" s="186" t="str">
        <f t="shared" si="22"/>
        <v/>
      </c>
      <c r="K199" s="164"/>
      <c r="L199" s="123"/>
      <c r="M199" s="187" t="str">
        <f>IF(COUNTIF(※編集不可※選択項目!$AG$3:$AG$11,I199&amp;K199)=1,VLOOKUP(I199&amp;K199,※編集不可※選択項目!$AG$3:$AH$11,2,FALSE),"")</f>
        <v/>
      </c>
      <c r="N199" s="182"/>
      <c r="O199" s="20"/>
      <c r="P199" s="165"/>
      <c r="Q199" s="20"/>
      <c r="R199" s="166"/>
      <c r="S199" s="97" t="str">
        <f t="shared" si="16"/>
        <v/>
      </c>
      <c r="T199" s="21" t="str">
        <f>IF($L199="","",IF($J199="単板",(※編集不可※選択項目!$Q$4*$L199+※編集不可※選択項目!$U$4),(※編集不可※選択項目!$Q$3*$L199+※編集不可※選択項目!$U$3)))</f>
        <v/>
      </c>
      <c r="U199" s="21" t="str">
        <f>IF($L199="","",IF($J199="単板",(※編集不可※選択項目!$Q$5*$L199+※編集不可※選択項目!$U$5),(※編集不可※選択項目!$Q192*$L199+※編集不可※選択項目!$U$6)))</f>
        <v/>
      </c>
      <c r="V199" s="21" t="str">
        <f>IF($L199="","",IF($J199="単板",(※編集不可※選択項目!$Q$7*$L199+※編集不可※選択項目!$U$7),(※編集不可※選択項目!$Q$8*$L199+※編集不可※選択項目!$U$8)))</f>
        <v/>
      </c>
    </row>
    <row r="200" spans="1:22" ht="25.05" customHeight="1" x14ac:dyDescent="0.2">
      <c r="A200" s="161">
        <f t="shared" si="17"/>
        <v>188</v>
      </c>
      <c r="B200" s="186" t="str">
        <f t="shared" si="18"/>
        <v/>
      </c>
      <c r="C200" s="163"/>
      <c r="D200" s="177" t="str">
        <f t="shared" si="19"/>
        <v/>
      </c>
      <c r="E200" s="177" t="str">
        <f t="shared" si="20"/>
        <v/>
      </c>
      <c r="F200" s="186" t="str">
        <f t="shared" si="21"/>
        <v/>
      </c>
      <c r="G200" s="163"/>
      <c r="H200" s="163"/>
      <c r="I200" s="164"/>
      <c r="J200" s="186" t="str">
        <f t="shared" si="22"/>
        <v/>
      </c>
      <c r="K200" s="164"/>
      <c r="L200" s="123"/>
      <c r="M200" s="187" t="str">
        <f>IF(COUNTIF(※編集不可※選択項目!$AG$3:$AG$11,I200&amp;K200)=1,VLOOKUP(I200&amp;K200,※編集不可※選択項目!$AG$3:$AH$11,2,FALSE),"")</f>
        <v/>
      </c>
      <c r="N200" s="182"/>
      <c r="O200" s="20"/>
      <c r="P200" s="165"/>
      <c r="Q200" s="20"/>
      <c r="R200" s="166"/>
      <c r="S200" s="97" t="str">
        <f t="shared" si="16"/>
        <v/>
      </c>
      <c r="T200" s="21" t="str">
        <f>IF($L200="","",IF($J200="単板",(※編集不可※選択項目!$Q$4*$L200+※編集不可※選択項目!$U$4),(※編集不可※選択項目!$Q$3*$L200+※編集不可※選択項目!$U$3)))</f>
        <v/>
      </c>
      <c r="U200" s="21" t="str">
        <f>IF($L200="","",IF($J200="単板",(※編集不可※選択項目!$Q$5*$L200+※編集不可※選択項目!$U$5),(※編集不可※選択項目!$Q193*$L200+※編集不可※選択項目!$U$6)))</f>
        <v/>
      </c>
      <c r="V200" s="21" t="str">
        <f>IF($L200="","",IF($J200="単板",(※編集不可※選択項目!$Q$7*$L200+※編集不可※選択項目!$U$7),(※編集不可※選択項目!$Q$8*$L200+※編集不可※選択項目!$U$8)))</f>
        <v/>
      </c>
    </row>
    <row r="201" spans="1:22" ht="25.05" customHeight="1" x14ac:dyDescent="0.2">
      <c r="A201" s="161">
        <f t="shared" si="17"/>
        <v>189</v>
      </c>
      <c r="B201" s="186" t="str">
        <f t="shared" si="18"/>
        <v/>
      </c>
      <c r="C201" s="163"/>
      <c r="D201" s="177" t="str">
        <f t="shared" si="19"/>
        <v/>
      </c>
      <c r="E201" s="177" t="str">
        <f t="shared" si="20"/>
        <v/>
      </c>
      <c r="F201" s="186" t="str">
        <f t="shared" si="21"/>
        <v/>
      </c>
      <c r="G201" s="163"/>
      <c r="H201" s="163"/>
      <c r="I201" s="164"/>
      <c r="J201" s="186" t="str">
        <f t="shared" si="22"/>
        <v/>
      </c>
      <c r="K201" s="164"/>
      <c r="L201" s="123"/>
      <c r="M201" s="187" t="str">
        <f>IF(COUNTIF(※編集不可※選択項目!$AG$3:$AG$11,I201&amp;K201)=1,VLOOKUP(I201&amp;K201,※編集不可※選択項目!$AG$3:$AH$11,2,FALSE),"")</f>
        <v/>
      </c>
      <c r="N201" s="182"/>
      <c r="O201" s="20"/>
      <c r="P201" s="165"/>
      <c r="Q201" s="20"/>
      <c r="R201" s="166"/>
      <c r="S201" s="97" t="str">
        <f t="shared" si="16"/>
        <v/>
      </c>
      <c r="T201" s="21" t="str">
        <f>IF($L201="","",IF($J201="単板",(※編集不可※選択項目!$Q$4*$L201+※編集不可※選択項目!$U$4),(※編集不可※選択項目!$Q$3*$L201+※編集不可※選択項目!$U$3)))</f>
        <v/>
      </c>
      <c r="U201" s="21" t="str">
        <f>IF($L201="","",IF($J201="単板",(※編集不可※選択項目!$Q$5*$L201+※編集不可※選択項目!$U$5),(※編集不可※選択項目!$Q194*$L201+※編集不可※選択項目!$U$6)))</f>
        <v/>
      </c>
      <c r="V201" s="21" t="str">
        <f>IF($L201="","",IF($J201="単板",(※編集不可※選択項目!$Q$7*$L201+※編集不可※選択項目!$U$7),(※編集不可※選択項目!$Q$8*$L201+※編集不可※選択項目!$U$8)))</f>
        <v/>
      </c>
    </row>
    <row r="202" spans="1:22" ht="25.05" customHeight="1" x14ac:dyDescent="0.2">
      <c r="A202" s="161">
        <f t="shared" si="17"/>
        <v>190</v>
      </c>
      <c r="B202" s="186" t="str">
        <f t="shared" si="18"/>
        <v/>
      </c>
      <c r="C202" s="163"/>
      <c r="D202" s="177" t="str">
        <f t="shared" si="19"/>
        <v/>
      </c>
      <c r="E202" s="177" t="str">
        <f t="shared" si="20"/>
        <v/>
      </c>
      <c r="F202" s="186" t="str">
        <f t="shared" si="21"/>
        <v/>
      </c>
      <c r="G202" s="163"/>
      <c r="H202" s="163"/>
      <c r="I202" s="164"/>
      <c r="J202" s="186" t="str">
        <f t="shared" si="22"/>
        <v/>
      </c>
      <c r="K202" s="164"/>
      <c r="L202" s="123"/>
      <c r="M202" s="187" t="str">
        <f>IF(COUNTIF(※編集不可※選択項目!$AG$3:$AG$11,I202&amp;K202)=1,VLOOKUP(I202&amp;K202,※編集不可※選択項目!$AG$3:$AH$11,2,FALSE),"")</f>
        <v/>
      </c>
      <c r="N202" s="182"/>
      <c r="O202" s="20"/>
      <c r="P202" s="165"/>
      <c r="Q202" s="20"/>
      <c r="R202" s="166"/>
      <c r="S202" s="97" t="str">
        <f t="shared" si="16"/>
        <v/>
      </c>
      <c r="T202" s="21" t="str">
        <f>IF($L202="","",IF($J202="単板",(※編集不可※選択項目!$Q$4*$L202+※編集不可※選択項目!$U$4),(※編集不可※選択項目!$Q$3*$L202+※編集不可※選択項目!$U$3)))</f>
        <v/>
      </c>
      <c r="U202" s="21" t="str">
        <f>IF($L202="","",IF($J202="単板",(※編集不可※選択項目!$Q$5*$L202+※編集不可※選択項目!$U$5),(※編集不可※選択項目!$Q195*$L202+※編集不可※選択項目!$U$6)))</f>
        <v/>
      </c>
      <c r="V202" s="21" t="str">
        <f>IF($L202="","",IF($J202="単板",(※編集不可※選択項目!$Q$7*$L202+※編集不可※選択項目!$U$7),(※編集不可※選択項目!$Q$8*$L202+※編集不可※選択項目!$U$8)))</f>
        <v/>
      </c>
    </row>
    <row r="203" spans="1:22" ht="25.05" customHeight="1" x14ac:dyDescent="0.2">
      <c r="A203" s="161">
        <f t="shared" si="17"/>
        <v>191</v>
      </c>
      <c r="B203" s="186" t="str">
        <f t="shared" si="18"/>
        <v/>
      </c>
      <c r="C203" s="163"/>
      <c r="D203" s="177" t="str">
        <f t="shared" si="19"/>
        <v/>
      </c>
      <c r="E203" s="177" t="str">
        <f t="shared" si="20"/>
        <v/>
      </c>
      <c r="F203" s="186" t="str">
        <f t="shared" si="21"/>
        <v/>
      </c>
      <c r="G203" s="163"/>
      <c r="H203" s="163"/>
      <c r="I203" s="164"/>
      <c r="J203" s="186" t="str">
        <f t="shared" si="22"/>
        <v/>
      </c>
      <c r="K203" s="164"/>
      <c r="L203" s="123"/>
      <c r="M203" s="187" t="str">
        <f>IF(COUNTIF(※編集不可※選択項目!$AG$3:$AG$11,I203&amp;K203)=1,VLOOKUP(I203&amp;K203,※編集不可※選択項目!$AG$3:$AH$11,2,FALSE),"")</f>
        <v/>
      </c>
      <c r="N203" s="182"/>
      <c r="O203" s="20"/>
      <c r="P203" s="165"/>
      <c r="Q203" s="20"/>
      <c r="R203" s="166"/>
      <c r="S203" s="97" t="str">
        <f t="shared" si="16"/>
        <v/>
      </c>
      <c r="T203" s="21" t="str">
        <f>IF($L203="","",IF($J203="単板",(※編集不可※選択項目!$Q$4*$L203+※編集不可※選択項目!$U$4),(※編集不可※選択項目!$Q$3*$L203+※編集不可※選択項目!$U$3)))</f>
        <v/>
      </c>
      <c r="U203" s="21" t="str">
        <f>IF($L203="","",IF($J203="単板",(※編集不可※選択項目!$Q$5*$L203+※編集不可※選択項目!$U$5),(※編集不可※選択項目!$Q196*$L203+※編集不可※選択項目!$U$6)))</f>
        <v/>
      </c>
      <c r="V203" s="21" t="str">
        <f>IF($L203="","",IF($J203="単板",(※編集不可※選択項目!$Q$7*$L203+※編集不可※選択項目!$U$7),(※編集不可※選択項目!$Q$8*$L203+※編集不可※選択項目!$U$8)))</f>
        <v/>
      </c>
    </row>
    <row r="204" spans="1:22" ht="25.05" customHeight="1" x14ac:dyDescent="0.2">
      <c r="A204" s="161">
        <f t="shared" si="17"/>
        <v>192</v>
      </c>
      <c r="B204" s="186" t="str">
        <f t="shared" si="18"/>
        <v/>
      </c>
      <c r="C204" s="163"/>
      <c r="D204" s="177" t="str">
        <f t="shared" si="19"/>
        <v/>
      </c>
      <c r="E204" s="177" t="str">
        <f t="shared" si="20"/>
        <v/>
      </c>
      <c r="F204" s="186" t="str">
        <f t="shared" si="21"/>
        <v/>
      </c>
      <c r="G204" s="163"/>
      <c r="H204" s="163"/>
      <c r="I204" s="164"/>
      <c r="J204" s="186" t="str">
        <f t="shared" si="22"/>
        <v/>
      </c>
      <c r="K204" s="164"/>
      <c r="L204" s="123"/>
      <c r="M204" s="187" t="str">
        <f>IF(COUNTIF(※編集不可※選択項目!$AG$3:$AG$11,I204&amp;K204)=1,VLOOKUP(I204&amp;K204,※編集不可※選択項目!$AG$3:$AH$11,2,FALSE),"")</f>
        <v/>
      </c>
      <c r="N204" s="182"/>
      <c r="O204" s="20"/>
      <c r="P204" s="165"/>
      <c r="Q204" s="20"/>
      <c r="R204" s="166"/>
      <c r="S204" s="97" t="str">
        <f t="shared" si="16"/>
        <v/>
      </c>
      <c r="T204" s="21" t="str">
        <f>IF($L204="","",IF($J204="単板",(※編集不可※選択項目!$Q$4*$L204+※編集不可※選択項目!$U$4),(※編集不可※選択項目!$Q$3*$L204+※編集不可※選択項目!$U$3)))</f>
        <v/>
      </c>
      <c r="U204" s="21" t="str">
        <f>IF($L204="","",IF($J204="単板",(※編集不可※選択項目!$Q$5*$L204+※編集不可※選択項目!$U$5),(※編集不可※選択項目!$Q197*$L204+※編集不可※選択項目!$U$6)))</f>
        <v/>
      </c>
      <c r="V204" s="21" t="str">
        <f>IF($L204="","",IF($J204="単板",(※編集不可※選択項目!$Q$7*$L204+※編集不可※選択項目!$U$7),(※編集不可※選択項目!$Q$8*$L204+※編集不可※選択項目!$U$8)))</f>
        <v/>
      </c>
    </row>
    <row r="205" spans="1:22" ht="25.05" customHeight="1" x14ac:dyDescent="0.2">
      <c r="A205" s="161">
        <f t="shared" si="17"/>
        <v>193</v>
      </c>
      <c r="B205" s="186" t="str">
        <f t="shared" si="18"/>
        <v/>
      </c>
      <c r="C205" s="163"/>
      <c r="D205" s="177" t="str">
        <f t="shared" si="19"/>
        <v/>
      </c>
      <c r="E205" s="177" t="str">
        <f t="shared" si="20"/>
        <v/>
      </c>
      <c r="F205" s="186" t="str">
        <f t="shared" si="21"/>
        <v/>
      </c>
      <c r="G205" s="163"/>
      <c r="H205" s="163"/>
      <c r="I205" s="164"/>
      <c r="J205" s="186" t="str">
        <f t="shared" si="22"/>
        <v/>
      </c>
      <c r="K205" s="164"/>
      <c r="L205" s="123"/>
      <c r="M205" s="187" t="str">
        <f>IF(COUNTIF(※編集不可※選択項目!$AG$3:$AG$11,I205&amp;K205)=1,VLOOKUP(I205&amp;K205,※編集不可※選択項目!$AG$3:$AH$11,2,FALSE),"")</f>
        <v/>
      </c>
      <c r="N205" s="182"/>
      <c r="O205" s="20"/>
      <c r="P205" s="165"/>
      <c r="Q205" s="20"/>
      <c r="R205" s="166"/>
      <c r="S205" s="97" t="str">
        <f t="shared" ref="S205:S268" si="23">IF($P205="","",$P205&amp;"("&amp;J$13&amp;")")</f>
        <v/>
      </c>
      <c r="T205" s="21" t="str">
        <f>IF($L205="","",IF($J205="単板",(※編集不可※選択項目!$Q$4*$L205+※編集不可※選択項目!$U$4),(※編集不可※選択項目!$Q$3*$L205+※編集不可※選択項目!$U$3)))</f>
        <v/>
      </c>
      <c r="U205" s="21" t="str">
        <f>IF($L205="","",IF($J205="単板",(※編集不可※選択項目!$Q$5*$L205+※編集不可※選択項目!$U$5),(※編集不可※選択項目!$Q198*$L205+※編集不可※選択項目!$U$6)))</f>
        <v/>
      </c>
      <c r="V205" s="21" t="str">
        <f>IF($L205="","",IF($J205="単板",(※編集不可※選択項目!$Q$7*$L205+※編集不可※選択項目!$U$7),(※編集不可※選択項目!$Q$8*$L205+※編集不可※選択項目!$U$8)))</f>
        <v/>
      </c>
    </row>
    <row r="206" spans="1:22" ht="25.05" customHeight="1" x14ac:dyDescent="0.2">
      <c r="A206" s="161">
        <f t="shared" ref="A206:A269" si="24">ROW()-12</f>
        <v>194</v>
      </c>
      <c r="B206" s="186" t="str">
        <f t="shared" ref="B206:B269" si="25">IF($C206="","","断熱窓")</f>
        <v/>
      </c>
      <c r="C206" s="163"/>
      <c r="D206" s="177" t="str">
        <f t="shared" ref="D206:D269" si="26">IF($C$2="","",IF($C206="","",$C$2))</f>
        <v/>
      </c>
      <c r="E206" s="177" t="str">
        <f t="shared" ref="E206:E269" si="27">IF($F$2="","",IF($C206="","",$F$2))</f>
        <v/>
      </c>
      <c r="F206" s="186" t="str">
        <f t="shared" ref="F206:F269" si="28">IF(G206="","",IF(K206="",G206,_xlfn.CONCAT(G206,"[",K206,"]")))</f>
        <v/>
      </c>
      <c r="G206" s="163"/>
      <c r="H206" s="163"/>
      <c r="I206" s="164"/>
      <c r="J206" s="186" t="str">
        <f t="shared" ref="J206:J269" si="29">IF(I206="","",IF(I206="単板","単板ガラス","複層ガラス"))</f>
        <v/>
      </c>
      <c r="K206" s="164"/>
      <c r="L206" s="123"/>
      <c r="M206" s="187" t="str">
        <f>IF(COUNTIF(※編集不可※選択項目!$AG$3:$AG$11,I206&amp;K206)=1,VLOOKUP(I206&amp;K206,※編集不可※選択項目!$AG$3:$AH$11,2,FALSE),"")</f>
        <v/>
      </c>
      <c r="N206" s="182"/>
      <c r="O206" s="20"/>
      <c r="P206" s="165"/>
      <c r="Q206" s="20"/>
      <c r="R206" s="166"/>
      <c r="S206" s="97" t="str">
        <f t="shared" si="23"/>
        <v/>
      </c>
      <c r="T206" s="21" t="str">
        <f>IF($L206="","",IF($J206="単板",(※編集不可※選択項目!$Q$4*$L206+※編集不可※選択項目!$U$4),(※編集不可※選択項目!$Q$3*$L206+※編集不可※選択項目!$U$3)))</f>
        <v/>
      </c>
      <c r="U206" s="21" t="str">
        <f>IF($L206="","",IF($J206="単板",(※編集不可※選択項目!$Q$5*$L206+※編集不可※選択項目!$U$5),(※編集不可※選択項目!$Q199*$L206+※編集不可※選択項目!$U$6)))</f>
        <v/>
      </c>
      <c r="V206" s="21" t="str">
        <f>IF($L206="","",IF($J206="単板",(※編集不可※選択項目!$Q$7*$L206+※編集不可※選択項目!$U$7),(※編集不可※選択項目!$Q$8*$L206+※編集不可※選択項目!$U$8)))</f>
        <v/>
      </c>
    </row>
    <row r="207" spans="1:22" ht="25.05" customHeight="1" x14ac:dyDescent="0.2">
      <c r="A207" s="161">
        <f t="shared" si="24"/>
        <v>195</v>
      </c>
      <c r="B207" s="186" t="str">
        <f t="shared" si="25"/>
        <v/>
      </c>
      <c r="C207" s="163"/>
      <c r="D207" s="177" t="str">
        <f t="shared" si="26"/>
        <v/>
      </c>
      <c r="E207" s="177" t="str">
        <f t="shared" si="27"/>
        <v/>
      </c>
      <c r="F207" s="186" t="str">
        <f t="shared" si="28"/>
        <v/>
      </c>
      <c r="G207" s="163"/>
      <c r="H207" s="163"/>
      <c r="I207" s="164"/>
      <c r="J207" s="186" t="str">
        <f t="shared" si="29"/>
        <v/>
      </c>
      <c r="K207" s="164"/>
      <c r="L207" s="123"/>
      <c r="M207" s="187" t="str">
        <f>IF(COUNTIF(※編集不可※選択項目!$AG$3:$AG$11,I207&amp;K207)=1,VLOOKUP(I207&amp;K207,※編集不可※選択項目!$AG$3:$AH$11,2,FALSE),"")</f>
        <v/>
      </c>
      <c r="N207" s="182"/>
      <c r="O207" s="20"/>
      <c r="P207" s="165"/>
      <c r="Q207" s="20"/>
      <c r="R207" s="166"/>
      <c r="S207" s="97" t="str">
        <f t="shared" si="23"/>
        <v/>
      </c>
      <c r="T207" s="21" t="str">
        <f>IF($L207="","",IF($J207="単板",(※編集不可※選択項目!$Q$4*$L207+※編集不可※選択項目!$U$4),(※編集不可※選択項目!$Q$3*$L207+※編集不可※選択項目!$U$3)))</f>
        <v/>
      </c>
      <c r="U207" s="21" t="str">
        <f>IF($L207="","",IF($J207="単板",(※編集不可※選択項目!$Q$5*$L207+※編集不可※選択項目!$U$5),(※編集不可※選択項目!$Q200*$L207+※編集不可※選択項目!$U$6)))</f>
        <v/>
      </c>
      <c r="V207" s="21" t="str">
        <f>IF($L207="","",IF($J207="単板",(※編集不可※選択項目!$Q$7*$L207+※編集不可※選択項目!$U$7),(※編集不可※選択項目!$Q$8*$L207+※編集不可※選択項目!$U$8)))</f>
        <v/>
      </c>
    </row>
    <row r="208" spans="1:22" ht="25.05" customHeight="1" x14ac:dyDescent="0.2">
      <c r="A208" s="161">
        <f t="shared" si="24"/>
        <v>196</v>
      </c>
      <c r="B208" s="186" t="str">
        <f t="shared" si="25"/>
        <v/>
      </c>
      <c r="C208" s="163"/>
      <c r="D208" s="177" t="str">
        <f t="shared" si="26"/>
        <v/>
      </c>
      <c r="E208" s="177" t="str">
        <f t="shared" si="27"/>
        <v/>
      </c>
      <c r="F208" s="186" t="str">
        <f t="shared" si="28"/>
        <v/>
      </c>
      <c r="G208" s="163"/>
      <c r="H208" s="163"/>
      <c r="I208" s="164"/>
      <c r="J208" s="186" t="str">
        <f t="shared" si="29"/>
        <v/>
      </c>
      <c r="K208" s="164"/>
      <c r="L208" s="123"/>
      <c r="M208" s="187" t="str">
        <f>IF(COUNTIF(※編集不可※選択項目!$AG$3:$AG$11,I208&amp;K208)=1,VLOOKUP(I208&amp;K208,※編集不可※選択項目!$AG$3:$AH$11,2,FALSE),"")</f>
        <v/>
      </c>
      <c r="N208" s="182"/>
      <c r="O208" s="20"/>
      <c r="P208" s="165"/>
      <c r="Q208" s="20"/>
      <c r="R208" s="166"/>
      <c r="S208" s="97" t="str">
        <f t="shared" si="23"/>
        <v/>
      </c>
      <c r="T208" s="21" t="str">
        <f>IF($L208="","",IF($J208="単板",(※編集不可※選択項目!$Q$4*$L208+※編集不可※選択項目!$U$4),(※編集不可※選択項目!$Q$3*$L208+※編集不可※選択項目!$U$3)))</f>
        <v/>
      </c>
      <c r="U208" s="21" t="str">
        <f>IF($L208="","",IF($J208="単板",(※編集不可※選択項目!$Q$5*$L208+※編集不可※選択項目!$U$5),(※編集不可※選択項目!$Q201*$L208+※編集不可※選択項目!$U$6)))</f>
        <v/>
      </c>
      <c r="V208" s="21" t="str">
        <f>IF($L208="","",IF($J208="単板",(※編集不可※選択項目!$Q$7*$L208+※編集不可※選択項目!$U$7),(※編集不可※選択項目!$Q$8*$L208+※編集不可※選択項目!$U$8)))</f>
        <v/>
      </c>
    </row>
    <row r="209" spans="1:22" ht="25.05" customHeight="1" x14ac:dyDescent="0.2">
      <c r="A209" s="161">
        <f t="shared" si="24"/>
        <v>197</v>
      </c>
      <c r="B209" s="186" t="str">
        <f t="shared" si="25"/>
        <v/>
      </c>
      <c r="C209" s="163"/>
      <c r="D209" s="177" t="str">
        <f t="shared" si="26"/>
        <v/>
      </c>
      <c r="E209" s="177" t="str">
        <f t="shared" si="27"/>
        <v/>
      </c>
      <c r="F209" s="186" t="str">
        <f t="shared" si="28"/>
        <v/>
      </c>
      <c r="G209" s="163"/>
      <c r="H209" s="163"/>
      <c r="I209" s="164"/>
      <c r="J209" s="186" t="str">
        <f t="shared" si="29"/>
        <v/>
      </c>
      <c r="K209" s="164"/>
      <c r="L209" s="123"/>
      <c r="M209" s="187" t="str">
        <f>IF(COUNTIF(※編集不可※選択項目!$AG$3:$AG$11,I209&amp;K209)=1,VLOOKUP(I209&amp;K209,※編集不可※選択項目!$AG$3:$AH$11,2,FALSE),"")</f>
        <v/>
      </c>
      <c r="N209" s="182"/>
      <c r="O209" s="20"/>
      <c r="P209" s="165"/>
      <c r="Q209" s="20"/>
      <c r="R209" s="166"/>
      <c r="S209" s="97" t="str">
        <f t="shared" si="23"/>
        <v/>
      </c>
      <c r="T209" s="21" t="str">
        <f>IF($L209="","",IF($J209="単板",(※編集不可※選択項目!$Q$4*$L209+※編集不可※選択項目!$U$4),(※編集不可※選択項目!$Q$3*$L209+※編集不可※選択項目!$U$3)))</f>
        <v/>
      </c>
      <c r="U209" s="21" t="str">
        <f>IF($L209="","",IF($J209="単板",(※編集不可※選択項目!$Q$5*$L209+※編集不可※選択項目!$U$5),(※編集不可※選択項目!$Q202*$L209+※編集不可※選択項目!$U$6)))</f>
        <v/>
      </c>
      <c r="V209" s="21" t="str">
        <f>IF($L209="","",IF($J209="単板",(※編集不可※選択項目!$Q$7*$L209+※編集不可※選択項目!$U$7),(※編集不可※選択項目!$Q$8*$L209+※編集不可※選択項目!$U$8)))</f>
        <v/>
      </c>
    </row>
    <row r="210" spans="1:22" ht="25.05" customHeight="1" x14ac:dyDescent="0.2">
      <c r="A210" s="161">
        <f t="shared" si="24"/>
        <v>198</v>
      </c>
      <c r="B210" s="186" t="str">
        <f t="shared" si="25"/>
        <v/>
      </c>
      <c r="C210" s="163"/>
      <c r="D210" s="177" t="str">
        <f t="shared" si="26"/>
        <v/>
      </c>
      <c r="E210" s="177" t="str">
        <f t="shared" si="27"/>
        <v/>
      </c>
      <c r="F210" s="186" t="str">
        <f t="shared" si="28"/>
        <v/>
      </c>
      <c r="G210" s="163"/>
      <c r="H210" s="163"/>
      <c r="I210" s="164"/>
      <c r="J210" s="186" t="str">
        <f t="shared" si="29"/>
        <v/>
      </c>
      <c r="K210" s="164"/>
      <c r="L210" s="123"/>
      <c r="M210" s="187" t="str">
        <f>IF(COUNTIF(※編集不可※選択項目!$AG$3:$AG$11,I210&amp;K210)=1,VLOOKUP(I210&amp;K210,※編集不可※選択項目!$AG$3:$AH$11,2,FALSE),"")</f>
        <v/>
      </c>
      <c r="N210" s="182"/>
      <c r="O210" s="20"/>
      <c r="P210" s="165"/>
      <c r="Q210" s="20"/>
      <c r="R210" s="166"/>
      <c r="S210" s="97" t="str">
        <f t="shared" si="23"/>
        <v/>
      </c>
      <c r="T210" s="21" t="str">
        <f>IF($L210="","",IF($J210="単板",(※編集不可※選択項目!$Q$4*$L210+※編集不可※選択項目!$U$4),(※編集不可※選択項目!$Q$3*$L210+※編集不可※選択項目!$U$3)))</f>
        <v/>
      </c>
      <c r="U210" s="21" t="str">
        <f>IF($L210="","",IF($J210="単板",(※編集不可※選択項目!$Q$5*$L210+※編集不可※選択項目!$U$5),(※編集不可※選択項目!$Q203*$L210+※編集不可※選択項目!$U$6)))</f>
        <v/>
      </c>
      <c r="V210" s="21" t="str">
        <f>IF($L210="","",IF($J210="単板",(※編集不可※選択項目!$Q$7*$L210+※編集不可※選択項目!$U$7),(※編集不可※選択項目!$Q$8*$L210+※編集不可※選択項目!$U$8)))</f>
        <v/>
      </c>
    </row>
    <row r="211" spans="1:22" ht="25.05" customHeight="1" x14ac:dyDescent="0.2">
      <c r="A211" s="161">
        <f t="shared" si="24"/>
        <v>199</v>
      </c>
      <c r="B211" s="186" t="str">
        <f t="shared" si="25"/>
        <v/>
      </c>
      <c r="C211" s="163"/>
      <c r="D211" s="177" t="str">
        <f t="shared" si="26"/>
        <v/>
      </c>
      <c r="E211" s="177" t="str">
        <f t="shared" si="27"/>
        <v/>
      </c>
      <c r="F211" s="186" t="str">
        <f t="shared" si="28"/>
        <v/>
      </c>
      <c r="G211" s="163"/>
      <c r="H211" s="163"/>
      <c r="I211" s="164"/>
      <c r="J211" s="186" t="str">
        <f t="shared" si="29"/>
        <v/>
      </c>
      <c r="K211" s="164"/>
      <c r="L211" s="123"/>
      <c r="M211" s="187" t="str">
        <f>IF(COUNTIF(※編集不可※選択項目!$AG$3:$AG$11,I211&amp;K211)=1,VLOOKUP(I211&amp;K211,※編集不可※選択項目!$AG$3:$AH$11,2,FALSE),"")</f>
        <v/>
      </c>
      <c r="N211" s="182"/>
      <c r="O211" s="20"/>
      <c r="P211" s="165"/>
      <c r="Q211" s="20"/>
      <c r="R211" s="166"/>
      <c r="S211" s="97" t="str">
        <f t="shared" si="23"/>
        <v/>
      </c>
      <c r="T211" s="21" t="str">
        <f>IF($L211="","",IF($J211="単板",(※編集不可※選択項目!$Q$4*$L211+※編集不可※選択項目!$U$4),(※編集不可※選択項目!$Q$3*$L211+※編集不可※選択項目!$U$3)))</f>
        <v/>
      </c>
      <c r="U211" s="21" t="str">
        <f>IF($L211="","",IF($J211="単板",(※編集不可※選択項目!$Q$5*$L211+※編集不可※選択項目!$U$5),(※編集不可※選択項目!$Q204*$L211+※編集不可※選択項目!$U$6)))</f>
        <v/>
      </c>
      <c r="V211" s="21" t="str">
        <f>IF($L211="","",IF($J211="単板",(※編集不可※選択項目!$Q$7*$L211+※編集不可※選択項目!$U$7),(※編集不可※選択項目!$Q$8*$L211+※編集不可※選択項目!$U$8)))</f>
        <v/>
      </c>
    </row>
    <row r="212" spans="1:22" ht="25.05" customHeight="1" x14ac:dyDescent="0.2">
      <c r="A212" s="161">
        <f t="shared" si="24"/>
        <v>200</v>
      </c>
      <c r="B212" s="186" t="str">
        <f t="shared" si="25"/>
        <v/>
      </c>
      <c r="C212" s="163"/>
      <c r="D212" s="177" t="str">
        <f t="shared" si="26"/>
        <v/>
      </c>
      <c r="E212" s="177" t="str">
        <f t="shared" si="27"/>
        <v/>
      </c>
      <c r="F212" s="186" t="str">
        <f t="shared" si="28"/>
        <v/>
      </c>
      <c r="G212" s="163"/>
      <c r="H212" s="163"/>
      <c r="I212" s="164"/>
      <c r="J212" s="186" t="str">
        <f t="shared" si="29"/>
        <v/>
      </c>
      <c r="K212" s="164"/>
      <c r="L212" s="123"/>
      <c r="M212" s="187" t="str">
        <f>IF(COUNTIF(※編集不可※選択項目!$AG$3:$AG$11,I212&amp;K212)=1,VLOOKUP(I212&amp;K212,※編集不可※選択項目!$AG$3:$AH$11,2,FALSE),"")</f>
        <v/>
      </c>
      <c r="N212" s="182"/>
      <c r="O212" s="20"/>
      <c r="P212" s="165"/>
      <c r="Q212" s="20"/>
      <c r="R212" s="166"/>
      <c r="S212" s="97" t="str">
        <f t="shared" si="23"/>
        <v/>
      </c>
      <c r="T212" s="21" t="str">
        <f>IF($L212="","",IF($J212="単板",(※編集不可※選択項目!$Q$4*$L212+※編集不可※選択項目!$U$4),(※編集不可※選択項目!$Q$3*$L212+※編集不可※選択項目!$U$3)))</f>
        <v/>
      </c>
      <c r="U212" s="21" t="str">
        <f>IF($L212="","",IF($J212="単板",(※編集不可※選択項目!$Q$5*$L212+※編集不可※選択項目!$U$5),(※編集不可※選択項目!$Q205*$L212+※編集不可※選択項目!$U$6)))</f>
        <v/>
      </c>
      <c r="V212" s="21" t="str">
        <f>IF($L212="","",IF($J212="単板",(※編集不可※選択項目!$Q$7*$L212+※編集不可※選択項目!$U$7),(※編集不可※選択項目!$Q$8*$L212+※編集不可※選択項目!$U$8)))</f>
        <v/>
      </c>
    </row>
    <row r="213" spans="1:22" ht="25.05" customHeight="1" x14ac:dyDescent="0.2">
      <c r="A213" s="161">
        <f t="shared" si="24"/>
        <v>201</v>
      </c>
      <c r="B213" s="186" t="str">
        <f t="shared" si="25"/>
        <v/>
      </c>
      <c r="C213" s="163"/>
      <c r="D213" s="177" t="str">
        <f t="shared" si="26"/>
        <v/>
      </c>
      <c r="E213" s="177" t="str">
        <f t="shared" si="27"/>
        <v/>
      </c>
      <c r="F213" s="186" t="str">
        <f t="shared" si="28"/>
        <v/>
      </c>
      <c r="G213" s="163"/>
      <c r="H213" s="163"/>
      <c r="I213" s="164"/>
      <c r="J213" s="186" t="str">
        <f t="shared" si="29"/>
        <v/>
      </c>
      <c r="K213" s="164"/>
      <c r="L213" s="123"/>
      <c r="M213" s="187" t="str">
        <f>IF(COUNTIF(※編集不可※選択項目!$AG$3:$AG$11,I213&amp;K213)=1,VLOOKUP(I213&amp;K213,※編集不可※選択項目!$AG$3:$AH$11,2,FALSE),"")</f>
        <v/>
      </c>
      <c r="N213" s="182"/>
      <c r="O213" s="20"/>
      <c r="P213" s="165"/>
      <c r="Q213" s="20"/>
      <c r="R213" s="166"/>
      <c r="S213" s="97" t="str">
        <f t="shared" si="23"/>
        <v/>
      </c>
      <c r="T213" s="21" t="str">
        <f>IF($L213="","",IF($J213="単板",(※編集不可※選択項目!$Q$4*$L213+※編集不可※選択項目!$U$4),(※編集不可※選択項目!$Q$3*$L213+※編集不可※選択項目!$U$3)))</f>
        <v/>
      </c>
      <c r="U213" s="21" t="str">
        <f>IF($L213="","",IF($J213="単板",(※編集不可※選択項目!$Q$5*$L213+※編集不可※選択項目!$U$5),(※編集不可※選択項目!$Q206*$L213+※編集不可※選択項目!$U$6)))</f>
        <v/>
      </c>
      <c r="V213" s="21" t="str">
        <f>IF($L213="","",IF($J213="単板",(※編集不可※選択項目!$Q$7*$L213+※編集不可※選択項目!$U$7),(※編集不可※選択項目!$Q$8*$L213+※編集不可※選択項目!$U$8)))</f>
        <v/>
      </c>
    </row>
    <row r="214" spans="1:22" ht="25.05" customHeight="1" x14ac:dyDescent="0.2">
      <c r="A214" s="161">
        <f t="shared" si="24"/>
        <v>202</v>
      </c>
      <c r="B214" s="186" t="str">
        <f t="shared" si="25"/>
        <v/>
      </c>
      <c r="C214" s="163"/>
      <c r="D214" s="177" t="str">
        <f t="shared" si="26"/>
        <v/>
      </c>
      <c r="E214" s="177" t="str">
        <f t="shared" si="27"/>
        <v/>
      </c>
      <c r="F214" s="186" t="str">
        <f t="shared" si="28"/>
        <v/>
      </c>
      <c r="G214" s="163"/>
      <c r="H214" s="163"/>
      <c r="I214" s="164"/>
      <c r="J214" s="186" t="str">
        <f t="shared" si="29"/>
        <v/>
      </c>
      <c r="K214" s="164"/>
      <c r="L214" s="123"/>
      <c r="M214" s="187" t="str">
        <f>IF(COUNTIF(※編集不可※選択項目!$AG$3:$AG$11,I214&amp;K214)=1,VLOOKUP(I214&amp;K214,※編集不可※選択項目!$AG$3:$AH$11,2,FALSE),"")</f>
        <v/>
      </c>
      <c r="N214" s="182"/>
      <c r="O214" s="20"/>
      <c r="P214" s="165"/>
      <c r="Q214" s="20"/>
      <c r="R214" s="166"/>
      <c r="S214" s="97" t="str">
        <f t="shared" si="23"/>
        <v/>
      </c>
      <c r="T214" s="21" t="str">
        <f>IF($L214="","",IF($J214="単板",(※編集不可※選択項目!$Q$4*$L214+※編集不可※選択項目!$U$4),(※編集不可※選択項目!$Q$3*$L214+※編集不可※選択項目!$U$3)))</f>
        <v/>
      </c>
      <c r="U214" s="21" t="str">
        <f>IF($L214="","",IF($J214="単板",(※編集不可※選択項目!$Q$5*$L214+※編集不可※選択項目!$U$5),(※編集不可※選択項目!$Q207*$L214+※編集不可※選択項目!$U$6)))</f>
        <v/>
      </c>
      <c r="V214" s="21" t="str">
        <f>IF($L214="","",IF($J214="単板",(※編集不可※選択項目!$Q$7*$L214+※編集不可※選択項目!$U$7),(※編集不可※選択項目!$Q$8*$L214+※編集不可※選択項目!$U$8)))</f>
        <v/>
      </c>
    </row>
    <row r="215" spans="1:22" ht="25.05" customHeight="1" x14ac:dyDescent="0.2">
      <c r="A215" s="161">
        <f t="shared" si="24"/>
        <v>203</v>
      </c>
      <c r="B215" s="186" t="str">
        <f t="shared" si="25"/>
        <v/>
      </c>
      <c r="C215" s="163"/>
      <c r="D215" s="177" t="str">
        <f t="shared" si="26"/>
        <v/>
      </c>
      <c r="E215" s="177" t="str">
        <f t="shared" si="27"/>
        <v/>
      </c>
      <c r="F215" s="186" t="str">
        <f t="shared" si="28"/>
        <v/>
      </c>
      <c r="G215" s="163"/>
      <c r="H215" s="163"/>
      <c r="I215" s="164"/>
      <c r="J215" s="186" t="str">
        <f t="shared" si="29"/>
        <v/>
      </c>
      <c r="K215" s="164"/>
      <c r="L215" s="123"/>
      <c r="M215" s="187" t="str">
        <f>IF(COUNTIF(※編集不可※選択項目!$AG$3:$AG$11,I215&amp;K215)=1,VLOOKUP(I215&amp;K215,※編集不可※選択項目!$AG$3:$AH$11,2,FALSE),"")</f>
        <v/>
      </c>
      <c r="N215" s="182"/>
      <c r="O215" s="20"/>
      <c r="P215" s="165"/>
      <c r="Q215" s="20"/>
      <c r="R215" s="166"/>
      <c r="S215" s="97" t="str">
        <f t="shared" si="23"/>
        <v/>
      </c>
      <c r="T215" s="21" t="str">
        <f>IF($L215="","",IF($J215="単板",(※編集不可※選択項目!$Q$4*$L215+※編集不可※選択項目!$U$4),(※編集不可※選択項目!$Q$3*$L215+※編集不可※選択項目!$U$3)))</f>
        <v/>
      </c>
      <c r="U215" s="21" t="str">
        <f>IF($L215="","",IF($J215="単板",(※編集不可※選択項目!$Q$5*$L215+※編集不可※選択項目!$U$5),(※編集不可※選択項目!$Q208*$L215+※編集不可※選択項目!$U$6)))</f>
        <v/>
      </c>
      <c r="V215" s="21" t="str">
        <f>IF($L215="","",IF($J215="単板",(※編集不可※選択項目!$Q$7*$L215+※編集不可※選択項目!$U$7),(※編集不可※選択項目!$Q$8*$L215+※編集不可※選択項目!$U$8)))</f>
        <v/>
      </c>
    </row>
    <row r="216" spans="1:22" ht="25.05" customHeight="1" x14ac:dyDescent="0.2">
      <c r="A216" s="161">
        <f t="shared" si="24"/>
        <v>204</v>
      </c>
      <c r="B216" s="186" t="str">
        <f t="shared" si="25"/>
        <v/>
      </c>
      <c r="C216" s="163"/>
      <c r="D216" s="177" t="str">
        <f t="shared" si="26"/>
        <v/>
      </c>
      <c r="E216" s="177" t="str">
        <f t="shared" si="27"/>
        <v/>
      </c>
      <c r="F216" s="186" t="str">
        <f t="shared" si="28"/>
        <v/>
      </c>
      <c r="G216" s="163"/>
      <c r="H216" s="163"/>
      <c r="I216" s="164"/>
      <c r="J216" s="186" t="str">
        <f t="shared" si="29"/>
        <v/>
      </c>
      <c r="K216" s="164"/>
      <c r="L216" s="123"/>
      <c r="M216" s="187" t="str">
        <f>IF(COUNTIF(※編集不可※選択項目!$AG$3:$AG$11,I216&amp;K216)=1,VLOOKUP(I216&amp;K216,※編集不可※選択項目!$AG$3:$AH$11,2,FALSE),"")</f>
        <v/>
      </c>
      <c r="N216" s="182"/>
      <c r="O216" s="20"/>
      <c r="P216" s="165"/>
      <c r="Q216" s="20"/>
      <c r="R216" s="166"/>
      <c r="S216" s="97" t="str">
        <f t="shared" si="23"/>
        <v/>
      </c>
      <c r="T216" s="21" t="str">
        <f>IF($L216="","",IF($J216="単板",(※編集不可※選択項目!$Q$4*$L216+※編集不可※選択項目!$U$4),(※編集不可※選択項目!$Q$3*$L216+※編集不可※選択項目!$U$3)))</f>
        <v/>
      </c>
      <c r="U216" s="21" t="str">
        <f>IF($L216="","",IF($J216="単板",(※編集不可※選択項目!$Q$5*$L216+※編集不可※選択項目!$U$5),(※編集不可※選択項目!$Q209*$L216+※編集不可※選択項目!$U$6)))</f>
        <v/>
      </c>
      <c r="V216" s="21" t="str">
        <f>IF($L216="","",IF($J216="単板",(※編集不可※選択項目!$Q$7*$L216+※編集不可※選択項目!$U$7),(※編集不可※選択項目!$Q$8*$L216+※編集不可※選択項目!$U$8)))</f>
        <v/>
      </c>
    </row>
    <row r="217" spans="1:22" ht="25.05" customHeight="1" x14ac:dyDescent="0.2">
      <c r="A217" s="161">
        <f t="shared" si="24"/>
        <v>205</v>
      </c>
      <c r="B217" s="186" t="str">
        <f t="shared" si="25"/>
        <v/>
      </c>
      <c r="C217" s="163"/>
      <c r="D217" s="177" t="str">
        <f t="shared" si="26"/>
        <v/>
      </c>
      <c r="E217" s="177" t="str">
        <f t="shared" si="27"/>
        <v/>
      </c>
      <c r="F217" s="186" t="str">
        <f t="shared" si="28"/>
        <v/>
      </c>
      <c r="G217" s="163"/>
      <c r="H217" s="163"/>
      <c r="I217" s="164"/>
      <c r="J217" s="186" t="str">
        <f t="shared" si="29"/>
        <v/>
      </c>
      <c r="K217" s="164"/>
      <c r="L217" s="123"/>
      <c r="M217" s="187" t="str">
        <f>IF(COUNTIF(※編集不可※選択項目!$AG$3:$AG$11,I217&amp;K217)=1,VLOOKUP(I217&amp;K217,※編集不可※選択項目!$AG$3:$AH$11,2,FALSE),"")</f>
        <v/>
      </c>
      <c r="N217" s="182"/>
      <c r="O217" s="20"/>
      <c r="P217" s="165"/>
      <c r="Q217" s="20"/>
      <c r="R217" s="166"/>
      <c r="S217" s="97" t="str">
        <f t="shared" si="23"/>
        <v/>
      </c>
      <c r="T217" s="21" t="str">
        <f>IF($L217="","",IF($J217="単板",(※編集不可※選択項目!$Q$4*$L217+※編集不可※選択項目!$U$4),(※編集不可※選択項目!$Q$3*$L217+※編集不可※選択項目!$U$3)))</f>
        <v/>
      </c>
      <c r="U217" s="21" t="str">
        <f>IF($L217="","",IF($J217="単板",(※編集不可※選択項目!$Q$5*$L217+※編集不可※選択項目!$U$5),(※編集不可※選択項目!$Q210*$L217+※編集不可※選択項目!$U$6)))</f>
        <v/>
      </c>
      <c r="V217" s="21" t="str">
        <f>IF($L217="","",IF($J217="単板",(※編集不可※選択項目!$Q$7*$L217+※編集不可※選択項目!$U$7),(※編集不可※選択項目!$Q$8*$L217+※編集不可※選択項目!$U$8)))</f>
        <v/>
      </c>
    </row>
    <row r="218" spans="1:22" ht="25.05" customHeight="1" x14ac:dyDescent="0.2">
      <c r="A218" s="161">
        <f t="shared" si="24"/>
        <v>206</v>
      </c>
      <c r="B218" s="186" t="str">
        <f t="shared" si="25"/>
        <v/>
      </c>
      <c r="C218" s="163"/>
      <c r="D218" s="177" t="str">
        <f t="shared" si="26"/>
        <v/>
      </c>
      <c r="E218" s="177" t="str">
        <f t="shared" si="27"/>
        <v/>
      </c>
      <c r="F218" s="186" t="str">
        <f t="shared" si="28"/>
        <v/>
      </c>
      <c r="G218" s="163"/>
      <c r="H218" s="163"/>
      <c r="I218" s="164"/>
      <c r="J218" s="186" t="str">
        <f t="shared" si="29"/>
        <v/>
      </c>
      <c r="K218" s="164"/>
      <c r="L218" s="123"/>
      <c r="M218" s="187" t="str">
        <f>IF(COUNTIF(※編集不可※選択項目!$AG$3:$AG$11,I218&amp;K218)=1,VLOOKUP(I218&amp;K218,※編集不可※選択項目!$AG$3:$AH$11,2,FALSE),"")</f>
        <v/>
      </c>
      <c r="N218" s="182"/>
      <c r="O218" s="20"/>
      <c r="P218" s="165"/>
      <c r="Q218" s="20"/>
      <c r="R218" s="166"/>
      <c r="S218" s="97" t="str">
        <f t="shared" si="23"/>
        <v/>
      </c>
      <c r="T218" s="21" t="str">
        <f>IF($L218="","",IF($J218="単板",(※編集不可※選択項目!$Q$4*$L218+※編集不可※選択項目!$U$4),(※編集不可※選択項目!$Q$3*$L218+※編集不可※選択項目!$U$3)))</f>
        <v/>
      </c>
      <c r="U218" s="21" t="str">
        <f>IF($L218="","",IF($J218="単板",(※編集不可※選択項目!$Q$5*$L218+※編集不可※選択項目!$U$5),(※編集不可※選択項目!$Q211*$L218+※編集不可※選択項目!$U$6)))</f>
        <v/>
      </c>
      <c r="V218" s="21" t="str">
        <f>IF($L218="","",IF($J218="単板",(※編集不可※選択項目!$Q$7*$L218+※編集不可※選択項目!$U$7),(※編集不可※選択項目!$Q$8*$L218+※編集不可※選択項目!$U$8)))</f>
        <v/>
      </c>
    </row>
    <row r="219" spans="1:22" ht="25.05" customHeight="1" x14ac:dyDescent="0.2">
      <c r="A219" s="161">
        <f t="shared" si="24"/>
        <v>207</v>
      </c>
      <c r="B219" s="186" t="str">
        <f t="shared" si="25"/>
        <v/>
      </c>
      <c r="C219" s="163"/>
      <c r="D219" s="177" t="str">
        <f t="shared" si="26"/>
        <v/>
      </c>
      <c r="E219" s="177" t="str">
        <f t="shared" si="27"/>
        <v/>
      </c>
      <c r="F219" s="186" t="str">
        <f t="shared" si="28"/>
        <v/>
      </c>
      <c r="G219" s="163"/>
      <c r="H219" s="163"/>
      <c r="I219" s="164"/>
      <c r="J219" s="186" t="str">
        <f t="shared" si="29"/>
        <v/>
      </c>
      <c r="K219" s="164"/>
      <c r="L219" s="123"/>
      <c r="M219" s="187" t="str">
        <f>IF(COUNTIF(※編集不可※選択項目!$AG$3:$AG$11,I219&amp;K219)=1,VLOOKUP(I219&amp;K219,※編集不可※選択項目!$AG$3:$AH$11,2,FALSE),"")</f>
        <v/>
      </c>
      <c r="N219" s="182"/>
      <c r="O219" s="20"/>
      <c r="P219" s="165"/>
      <c r="Q219" s="20"/>
      <c r="R219" s="166"/>
      <c r="S219" s="97" t="str">
        <f t="shared" si="23"/>
        <v/>
      </c>
      <c r="T219" s="21" t="str">
        <f>IF($L219="","",IF($J219="単板",(※編集不可※選択項目!$Q$4*$L219+※編集不可※選択項目!$U$4),(※編集不可※選択項目!$Q$3*$L219+※編集不可※選択項目!$U$3)))</f>
        <v/>
      </c>
      <c r="U219" s="21" t="str">
        <f>IF($L219="","",IF($J219="単板",(※編集不可※選択項目!$Q$5*$L219+※編集不可※選択項目!$U$5),(※編集不可※選択項目!$Q212*$L219+※編集不可※選択項目!$U$6)))</f>
        <v/>
      </c>
      <c r="V219" s="21" t="str">
        <f>IF($L219="","",IF($J219="単板",(※編集不可※選択項目!$Q$7*$L219+※編集不可※選択項目!$U$7),(※編集不可※選択項目!$Q$8*$L219+※編集不可※選択項目!$U$8)))</f>
        <v/>
      </c>
    </row>
    <row r="220" spans="1:22" ht="25.05" customHeight="1" x14ac:dyDescent="0.2">
      <c r="A220" s="161">
        <f t="shared" si="24"/>
        <v>208</v>
      </c>
      <c r="B220" s="186" t="str">
        <f t="shared" si="25"/>
        <v/>
      </c>
      <c r="C220" s="163"/>
      <c r="D220" s="177" t="str">
        <f t="shared" si="26"/>
        <v/>
      </c>
      <c r="E220" s="177" t="str">
        <f t="shared" si="27"/>
        <v/>
      </c>
      <c r="F220" s="186" t="str">
        <f t="shared" si="28"/>
        <v/>
      </c>
      <c r="G220" s="163"/>
      <c r="H220" s="163"/>
      <c r="I220" s="164"/>
      <c r="J220" s="186" t="str">
        <f t="shared" si="29"/>
        <v/>
      </c>
      <c r="K220" s="164"/>
      <c r="L220" s="123"/>
      <c r="M220" s="187" t="str">
        <f>IF(COUNTIF(※編集不可※選択項目!$AG$3:$AG$11,I220&amp;K220)=1,VLOOKUP(I220&amp;K220,※編集不可※選択項目!$AG$3:$AH$11,2,FALSE),"")</f>
        <v/>
      </c>
      <c r="N220" s="182"/>
      <c r="O220" s="20"/>
      <c r="P220" s="165"/>
      <c r="Q220" s="20"/>
      <c r="R220" s="166"/>
      <c r="S220" s="97" t="str">
        <f t="shared" si="23"/>
        <v/>
      </c>
      <c r="T220" s="21" t="str">
        <f>IF($L220="","",IF($J220="単板",(※編集不可※選択項目!$Q$4*$L220+※編集不可※選択項目!$U$4),(※編集不可※選択項目!$Q$3*$L220+※編集不可※選択項目!$U$3)))</f>
        <v/>
      </c>
      <c r="U220" s="21" t="str">
        <f>IF($L220="","",IF($J220="単板",(※編集不可※選択項目!$Q$5*$L220+※編集不可※選択項目!$U$5),(※編集不可※選択項目!$Q213*$L220+※編集不可※選択項目!$U$6)))</f>
        <v/>
      </c>
      <c r="V220" s="21" t="str">
        <f>IF($L220="","",IF($J220="単板",(※編集不可※選択項目!$Q$7*$L220+※編集不可※選択項目!$U$7),(※編集不可※選択項目!$Q$8*$L220+※編集不可※選択項目!$U$8)))</f>
        <v/>
      </c>
    </row>
    <row r="221" spans="1:22" ht="25.05" customHeight="1" x14ac:dyDescent="0.2">
      <c r="A221" s="161">
        <f t="shared" si="24"/>
        <v>209</v>
      </c>
      <c r="B221" s="186" t="str">
        <f t="shared" si="25"/>
        <v/>
      </c>
      <c r="C221" s="163"/>
      <c r="D221" s="177" t="str">
        <f t="shared" si="26"/>
        <v/>
      </c>
      <c r="E221" s="177" t="str">
        <f t="shared" si="27"/>
        <v/>
      </c>
      <c r="F221" s="186" t="str">
        <f t="shared" si="28"/>
        <v/>
      </c>
      <c r="G221" s="163"/>
      <c r="H221" s="163"/>
      <c r="I221" s="164"/>
      <c r="J221" s="186" t="str">
        <f t="shared" si="29"/>
        <v/>
      </c>
      <c r="K221" s="164"/>
      <c r="L221" s="123"/>
      <c r="M221" s="187" t="str">
        <f>IF(COUNTIF(※編集不可※選択項目!$AG$3:$AG$11,I221&amp;K221)=1,VLOOKUP(I221&amp;K221,※編集不可※選択項目!$AG$3:$AH$11,2,FALSE),"")</f>
        <v/>
      </c>
      <c r="N221" s="182"/>
      <c r="O221" s="20"/>
      <c r="P221" s="165"/>
      <c r="Q221" s="20"/>
      <c r="R221" s="166"/>
      <c r="S221" s="97" t="str">
        <f t="shared" si="23"/>
        <v/>
      </c>
      <c r="T221" s="21" t="str">
        <f>IF($L221="","",IF($J221="単板",(※編集不可※選択項目!$Q$4*$L221+※編集不可※選択項目!$U$4),(※編集不可※選択項目!$Q$3*$L221+※編集不可※選択項目!$U$3)))</f>
        <v/>
      </c>
      <c r="U221" s="21" t="str">
        <f>IF($L221="","",IF($J221="単板",(※編集不可※選択項目!$Q$5*$L221+※編集不可※選択項目!$U$5),(※編集不可※選択項目!$Q214*$L221+※編集不可※選択項目!$U$6)))</f>
        <v/>
      </c>
      <c r="V221" s="21" t="str">
        <f>IF($L221="","",IF($J221="単板",(※編集不可※選択項目!$Q$7*$L221+※編集不可※選択項目!$U$7),(※編集不可※選択項目!$Q$8*$L221+※編集不可※選択項目!$U$8)))</f>
        <v/>
      </c>
    </row>
    <row r="222" spans="1:22" ht="25.05" customHeight="1" x14ac:dyDescent="0.2">
      <c r="A222" s="161">
        <f t="shared" si="24"/>
        <v>210</v>
      </c>
      <c r="B222" s="186" t="str">
        <f t="shared" si="25"/>
        <v/>
      </c>
      <c r="C222" s="163"/>
      <c r="D222" s="177" t="str">
        <f t="shared" si="26"/>
        <v/>
      </c>
      <c r="E222" s="177" t="str">
        <f t="shared" si="27"/>
        <v/>
      </c>
      <c r="F222" s="186" t="str">
        <f t="shared" si="28"/>
        <v/>
      </c>
      <c r="G222" s="163"/>
      <c r="H222" s="163"/>
      <c r="I222" s="164"/>
      <c r="J222" s="186" t="str">
        <f t="shared" si="29"/>
        <v/>
      </c>
      <c r="K222" s="164"/>
      <c r="L222" s="123"/>
      <c r="M222" s="187" t="str">
        <f>IF(COUNTIF(※編集不可※選択項目!$AG$3:$AG$11,I222&amp;K222)=1,VLOOKUP(I222&amp;K222,※編集不可※選択項目!$AG$3:$AH$11,2,FALSE),"")</f>
        <v/>
      </c>
      <c r="N222" s="182"/>
      <c r="O222" s="20"/>
      <c r="P222" s="165"/>
      <c r="Q222" s="20"/>
      <c r="R222" s="166"/>
      <c r="S222" s="97" t="str">
        <f t="shared" si="23"/>
        <v/>
      </c>
      <c r="T222" s="21" t="str">
        <f>IF($L222="","",IF($J222="単板",(※編集不可※選択項目!$Q$4*$L222+※編集不可※選択項目!$U$4),(※編集不可※選択項目!$Q$3*$L222+※編集不可※選択項目!$U$3)))</f>
        <v/>
      </c>
      <c r="U222" s="21" t="str">
        <f>IF($L222="","",IF($J222="単板",(※編集不可※選択項目!$Q$5*$L222+※編集不可※選択項目!$U$5),(※編集不可※選択項目!$Q215*$L222+※編集不可※選択項目!$U$6)))</f>
        <v/>
      </c>
      <c r="V222" s="21" t="str">
        <f>IF($L222="","",IF($J222="単板",(※編集不可※選択項目!$Q$7*$L222+※編集不可※選択項目!$U$7),(※編集不可※選択項目!$Q$8*$L222+※編集不可※選択項目!$U$8)))</f>
        <v/>
      </c>
    </row>
    <row r="223" spans="1:22" ht="25.05" customHeight="1" x14ac:dyDescent="0.2">
      <c r="A223" s="161">
        <f t="shared" si="24"/>
        <v>211</v>
      </c>
      <c r="B223" s="186" t="str">
        <f t="shared" si="25"/>
        <v/>
      </c>
      <c r="C223" s="163"/>
      <c r="D223" s="177" t="str">
        <f t="shared" si="26"/>
        <v/>
      </c>
      <c r="E223" s="177" t="str">
        <f t="shared" si="27"/>
        <v/>
      </c>
      <c r="F223" s="186" t="str">
        <f t="shared" si="28"/>
        <v/>
      </c>
      <c r="G223" s="163"/>
      <c r="H223" s="163"/>
      <c r="I223" s="164"/>
      <c r="J223" s="186" t="str">
        <f t="shared" si="29"/>
        <v/>
      </c>
      <c r="K223" s="164"/>
      <c r="L223" s="123"/>
      <c r="M223" s="187" t="str">
        <f>IF(COUNTIF(※編集不可※選択項目!$AG$3:$AG$11,I223&amp;K223)=1,VLOOKUP(I223&amp;K223,※編集不可※選択項目!$AG$3:$AH$11,2,FALSE),"")</f>
        <v/>
      </c>
      <c r="N223" s="182"/>
      <c r="O223" s="20"/>
      <c r="P223" s="165"/>
      <c r="Q223" s="20"/>
      <c r="R223" s="166"/>
      <c r="S223" s="97" t="str">
        <f t="shared" si="23"/>
        <v/>
      </c>
      <c r="T223" s="21" t="str">
        <f>IF($L223="","",IF($J223="単板",(※編集不可※選択項目!$Q$4*$L223+※編集不可※選択項目!$U$4),(※編集不可※選択項目!$Q$3*$L223+※編集不可※選択項目!$U$3)))</f>
        <v/>
      </c>
      <c r="U223" s="21" t="str">
        <f>IF($L223="","",IF($J223="単板",(※編集不可※選択項目!$Q$5*$L223+※編集不可※選択項目!$U$5),(※編集不可※選択項目!$Q216*$L223+※編集不可※選択項目!$U$6)))</f>
        <v/>
      </c>
      <c r="V223" s="21" t="str">
        <f>IF($L223="","",IF($J223="単板",(※編集不可※選択項目!$Q$7*$L223+※編集不可※選択項目!$U$7),(※編集不可※選択項目!$Q$8*$L223+※編集不可※選択項目!$U$8)))</f>
        <v/>
      </c>
    </row>
    <row r="224" spans="1:22" ht="25.05" customHeight="1" x14ac:dyDescent="0.2">
      <c r="A224" s="161">
        <f t="shared" si="24"/>
        <v>212</v>
      </c>
      <c r="B224" s="186" t="str">
        <f t="shared" si="25"/>
        <v/>
      </c>
      <c r="C224" s="163"/>
      <c r="D224" s="177" t="str">
        <f t="shared" si="26"/>
        <v/>
      </c>
      <c r="E224" s="177" t="str">
        <f t="shared" si="27"/>
        <v/>
      </c>
      <c r="F224" s="186" t="str">
        <f t="shared" si="28"/>
        <v/>
      </c>
      <c r="G224" s="163"/>
      <c r="H224" s="163"/>
      <c r="I224" s="164"/>
      <c r="J224" s="186" t="str">
        <f t="shared" si="29"/>
        <v/>
      </c>
      <c r="K224" s="164"/>
      <c r="L224" s="123"/>
      <c r="M224" s="187" t="str">
        <f>IF(COUNTIF(※編集不可※選択項目!$AG$3:$AG$11,I224&amp;K224)=1,VLOOKUP(I224&amp;K224,※編集不可※選択項目!$AG$3:$AH$11,2,FALSE),"")</f>
        <v/>
      </c>
      <c r="N224" s="182"/>
      <c r="O224" s="20"/>
      <c r="P224" s="165"/>
      <c r="Q224" s="20"/>
      <c r="R224" s="166"/>
      <c r="S224" s="97" t="str">
        <f t="shared" si="23"/>
        <v/>
      </c>
      <c r="T224" s="21" t="str">
        <f>IF($L224="","",IF($J224="単板",(※編集不可※選択項目!$Q$4*$L224+※編集不可※選択項目!$U$4),(※編集不可※選択項目!$Q$3*$L224+※編集不可※選択項目!$U$3)))</f>
        <v/>
      </c>
      <c r="U224" s="21" t="str">
        <f>IF($L224="","",IF($J224="単板",(※編集不可※選択項目!$Q$5*$L224+※編集不可※選択項目!$U$5),(※編集不可※選択項目!$Q217*$L224+※編集不可※選択項目!$U$6)))</f>
        <v/>
      </c>
      <c r="V224" s="21" t="str">
        <f>IF($L224="","",IF($J224="単板",(※編集不可※選択項目!$Q$7*$L224+※編集不可※選択項目!$U$7),(※編集不可※選択項目!$Q$8*$L224+※編集不可※選択項目!$U$8)))</f>
        <v/>
      </c>
    </row>
    <row r="225" spans="1:22" ht="25.05" customHeight="1" x14ac:dyDescent="0.2">
      <c r="A225" s="161">
        <f t="shared" si="24"/>
        <v>213</v>
      </c>
      <c r="B225" s="186" t="str">
        <f t="shared" si="25"/>
        <v/>
      </c>
      <c r="C225" s="163"/>
      <c r="D225" s="177" t="str">
        <f t="shared" si="26"/>
        <v/>
      </c>
      <c r="E225" s="177" t="str">
        <f t="shared" si="27"/>
        <v/>
      </c>
      <c r="F225" s="186" t="str">
        <f t="shared" si="28"/>
        <v/>
      </c>
      <c r="G225" s="163"/>
      <c r="H225" s="163"/>
      <c r="I225" s="164"/>
      <c r="J225" s="186" t="str">
        <f t="shared" si="29"/>
        <v/>
      </c>
      <c r="K225" s="164"/>
      <c r="L225" s="123"/>
      <c r="M225" s="187" t="str">
        <f>IF(COUNTIF(※編集不可※選択項目!$AG$3:$AG$11,I225&amp;K225)=1,VLOOKUP(I225&amp;K225,※編集不可※選択項目!$AG$3:$AH$11,2,FALSE),"")</f>
        <v/>
      </c>
      <c r="N225" s="182"/>
      <c r="O225" s="20"/>
      <c r="P225" s="165"/>
      <c r="Q225" s="20"/>
      <c r="R225" s="166"/>
      <c r="S225" s="97" t="str">
        <f t="shared" si="23"/>
        <v/>
      </c>
      <c r="T225" s="21" t="str">
        <f>IF($L225="","",IF($J225="単板",(※編集不可※選択項目!$Q$4*$L225+※編集不可※選択項目!$U$4),(※編集不可※選択項目!$Q$3*$L225+※編集不可※選択項目!$U$3)))</f>
        <v/>
      </c>
      <c r="U225" s="21" t="str">
        <f>IF($L225="","",IF($J225="単板",(※編集不可※選択項目!$Q$5*$L225+※編集不可※選択項目!$U$5),(※編集不可※選択項目!$Q218*$L225+※編集不可※選択項目!$U$6)))</f>
        <v/>
      </c>
      <c r="V225" s="21" t="str">
        <f>IF($L225="","",IF($J225="単板",(※編集不可※選択項目!$Q$7*$L225+※編集不可※選択項目!$U$7),(※編集不可※選択項目!$Q$8*$L225+※編集不可※選択項目!$U$8)))</f>
        <v/>
      </c>
    </row>
    <row r="226" spans="1:22" ht="25.05" customHeight="1" x14ac:dyDescent="0.2">
      <c r="A226" s="161">
        <f t="shared" si="24"/>
        <v>214</v>
      </c>
      <c r="B226" s="186" t="str">
        <f t="shared" si="25"/>
        <v/>
      </c>
      <c r="C226" s="163"/>
      <c r="D226" s="177" t="str">
        <f t="shared" si="26"/>
        <v/>
      </c>
      <c r="E226" s="177" t="str">
        <f t="shared" si="27"/>
        <v/>
      </c>
      <c r="F226" s="186" t="str">
        <f t="shared" si="28"/>
        <v/>
      </c>
      <c r="G226" s="163"/>
      <c r="H226" s="163"/>
      <c r="I226" s="164"/>
      <c r="J226" s="186" t="str">
        <f t="shared" si="29"/>
        <v/>
      </c>
      <c r="K226" s="164"/>
      <c r="L226" s="123"/>
      <c r="M226" s="187" t="str">
        <f>IF(COUNTIF(※編集不可※選択項目!$AG$3:$AG$11,I226&amp;K226)=1,VLOOKUP(I226&amp;K226,※編集不可※選択項目!$AG$3:$AH$11,2,FALSE),"")</f>
        <v/>
      </c>
      <c r="N226" s="182"/>
      <c r="O226" s="20"/>
      <c r="P226" s="165"/>
      <c r="Q226" s="20"/>
      <c r="R226" s="166"/>
      <c r="S226" s="97" t="str">
        <f t="shared" si="23"/>
        <v/>
      </c>
      <c r="T226" s="21" t="str">
        <f>IF($L226="","",IF($J226="単板",(※編集不可※選択項目!$Q$4*$L226+※編集不可※選択項目!$U$4),(※編集不可※選択項目!$Q$3*$L226+※編集不可※選択項目!$U$3)))</f>
        <v/>
      </c>
      <c r="U226" s="21" t="str">
        <f>IF($L226="","",IF($J226="単板",(※編集不可※選択項目!$Q$5*$L226+※編集不可※選択項目!$U$5),(※編集不可※選択項目!$Q219*$L226+※編集不可※選択項目!$U$6)))</f>
        <v/>
      </c>
      <c r="V226" s="21" t="str">
        <f>IF($L226="","",IF($J226="単板",(※編集不可※選択項目!$Q$7*$L226+※編集不可※選択項目!$U$7),(※編集不可※選択項目!$Q$8*$L226+※編集不可※選択項目!$U$8)))</f>
        <v/>
      </c>
    </row>
    <row r="227" spans="1:22" ht="25.05" customHeight="1" x14ac:dyDescent="0.2">
      <c r="A227" s="161">
        <f t="shared" si="24"/>
        <v>215</v>
      </c>
      <c r="B227" s="186" t="str">
        <f t="shared" si="25"/>
        <v/>
      </c>
      <c r="C227" s="163"/>
      <c r="D227" s="177" t="str">
        <f t="shared" si="26"/>
        <v/>
      </c>
      <c r="E227" s="177" t="str">
        <f t="shared" si="27"/>
        <v/>
      </c>
      <c r="F227" s="186" t="str">
        <f t="shared" si="28"/>
        <v/>
      </c>
      <c r="G227" s="163"/>
      <c r="H227" s="163"/>
      <c r="I227" s="164"/>
      <c r="J227" s="186" t="str">
        <f t="shared" si="29"/>
        <v/>
      </c>
      <c r="K227" s="164"/>
      <c r="L227" s="123"/>
      <c r="M227" s="187" t="str">
        <f>IF(COUNTIF(※編集不可※選択項目!$AG$3:$AG$11,I227&amp;K227)=1,VLOOKUP(I227&amp;K227,※編集不可※選択項目!$AG$3:$AH$11,2,FALSE),"")</f>
        <v/>
      </c>
      <c r="N227" s="182"/>
      <c r="O227" s="20"/>
      <c r="P227" s="165"/>
      <c r="Q227" s="20"/>
      <c r="R227" s="166"/>
      <c r="S227" s="97" t="str">
        <f t="shared" si="23"/>
        <v/>
      </c>
      <c r="T227" s="21" t="str">
        <f>IF($L227="","",IF($J227="単板",(※編集不可※選択項目!$Q$4*$L227+※編集不可※選択項目!$U$4),(※編集不可※選択項目!$Q$3*$L227+※編集不可※選択項目!$U$3)))</f>
        <v/>
      </c>
      <c r="U227" s="21" t="str">
        <f>IF($L227="","",IF($J227="単板",(※編集不可※選択項目!$Q$5*$L227+※編集不可※選択項目!$U$5),(※編集不可※選択項目!$Q220*$L227+※編集不可※選択項目!$U$6)))</f>
        <v/>
      </c>
      <c r="V227" s="21" t="str">
        <f>IF($L227="","",IF($J227="単板",(※編集不可※選択項目!$Q$7*$L227+※編集不可※選択項目!$U$7),(※編集不可※選択項目!$Q$8*$L227+※編集不可※選択項目!$U$8)))</f>
        <v/>
      </c>
    </row>
    <row r="228" spans="1:22" ht="25.05" customHeight="1" x14ac:dyDescent="0.2">
      <c r="A228" s="161">
        <f t="shared" si="24"/>
        <v>216</v>
      </c>
      <c r="B228" s="186" t="str">
        <f t="shared" si="25"/>
        <v/>
      </c>
      <c r="C228" s="163"/>
      <c r="D228" s="177" t="str">
        <f t="shared" si="26"/>
        <v/>
      </c>
      <c r="E228" s="177" t="str">
        <f t="shared" si="27"/>
        <v/>
      </c>
      <c r="F228" s="186" t="str">
        <f t="shared" si="28"/>
        <v/>
      </c>
      <c r="G228" s="163"/>
      <c r="H228" s="163"/>
      <c r="I228" s="164"/>
      <c r="J228" s="186" t="str">
        <f t="shared" si="29"/>
        <v/>
      </c>
      <c r="K228" s="164"/>
      <c r="L228" s="123"/>
      <c r="M228" s="187" t="str">
        <f>IF(COUNTIF(※編集不可※選択項目!$AG$3:$AG$11,I228&amp;K228)=1,VLOOKUP(I228&amp;K228,※編集不可※選択項目!$AG$3:$AH$11,2,FALSE),"")</f>
        <v/>
      </c>
      <c r="N228" s="182"/>
      <c r="O228" s="20"/>
      <c r="P228" s="165"/>
      <c r="Q228" s="20"/>
      <c r="R228" s="166"/>
      <c r="S228" s="97" t="str">
        <f t="shared" si="23"/>
        <v/>
      </c>
      <c r="T228" s="21" t="str">
        <f>IF($L228="","",IF($J228="単板",(※編集不可※選択項目!$Q$4*$L228+※編集不可※選択項目!$U$4),(※編集不可※選択項目!$Q$3*$L228+※編集不可※選択項目!$U$3)))</f>
        <v/>
      </c>
      <c r="U228" s="21" t="str">
        <f>IF($L228="","",IF($J228="単板",(※編集不可※選択項目!$Q$5*$L228+※編集不可※選択項目!$U$5),(※編集不可※選択項目!$Q221*$L228+※編集不可※選択項目!$U$6)))</f>
        <v/>
      </c>
      <c r="V228" s="21" t="str">
        <f>IF($L228="","",IF($J228="単板",(※編集不可※選択項目!$Q$7*$L228+※編集不可※選択項目!$U$7),(※編集不可※選択項目!$Q$8*$L228+※編集不可※選択項目!$U$8)))</f>
        <v/>
      </c>
    </row>
    <row r="229" spans="1:22" ht="25.05" customHeight="1" x14ac:dyDescent="0.2">
      <c r="A229" s="161">
        <f t="shared" si="24"/>
        <v>217</v>
      </c>
      <c r="B229" s="186" t="str">
        <f t="shared" si="25"/>
        <v/>
      </c>
      <c r="C229" s="163"/>
      <c r="D229" s="177" t="str">
        <f t="shared" si="26"/>
        <v/>
      </c>
      <c r="E229" s="177" t="str">
        <f t="shared" si="27"/>
        <v/>
      </c>
      <c r="F229" s="186" t="str">
        <f t="shared" si="28"/>
        <v/>
      </c>
      <c r="G229" s="163"/>
      <c r="H229" s="163"/>
      <c r="I229" s="164"/>
      <c r="J229" s="186" t="str">
        <f t="shared" si="29"/>
        <v/>
      </c>
      <c r="K229" s="164"/>
      <c r="L229" s="123"/>
      <c r="M229" s="187" t="str">
        <f>IF(COUNTIF(※編集不可※選択項目!$AG$3:$AG$11,I229&amp;K229)=1,VLOOKUP(I229&amp;K229,※編集不可※選択項目!$AG$3:$AH$11,2,FALSE),"")</f>
        <v/>
      </c>
      <c r="N229" s="182"/>
      <c r="O229" s="20"/>
      <c r="P229" s="165"/>
      <c r="Q229" s="20"/>
      <c r="R229" s="166"/>
      <c r="S229" s="97" t="str">
        <f t="shared" si="23"/>
        <v/>
      </c>
      <c r="T229" s="21" t="str">
        <f>IF($L229="","",IF($J229="単板",(※編集不可※選択項目!$Q$4*$L229+※編集不可※選択項目!$U$4),(※編集不可※選択項目!$Q$3*$L229+※編集不可※選択項目!$U$3)))</f>
        <v/>
      </c>
      <c r="U229" s="21" t="str">
        <f>IF($L229="","",IF($J229="単板",(※編集不可※選択項目!$Q$5*$L229+※編集不可※選択項目!$U$5),(※編集不可※選択項目!$Q222*$L229+※編集不可※選択項目!$U$6)))</f>
        <v/>
      </c>
      <c r="V229" s="21" t="str">
        <f>IF($L229="","",IF($J229="単板",(※編集不可※選択項目!$Q$7*$L229+※編集不可※選択項目!$U$7),(※編集不可※選択項目!$Q$8*$L229+※編集不可※選択項目!$U$8)))</f>
        <v/>
      </c>
    </row>
    <row r="230" spans="1:22" ht="25.05" customHeight="1" x14ac:dyDescent="0.2">
      <c r="A230" s="161">
        <f t="shared" si="24"/>
        <v>218</v>
      </c>
      <c r="B230" s="186" t="str">
        <f t="shared" si="25"/>
        <v/>
      </c>
      <c r="C230" s="163"/>
      <c r="D230" s="177" t="str">
        <f t="shared" si="26"/>
        <v/>
      </c>
      <c r="E230" s="177" t="str">
        <f t="shared" si="27"/>
        <v/>
      </c>
      <c r="F230" s="186" t="str">
        <f t="shared" si="28"/>
        <v/>
      </c>
      <c r="G230" s="163"/>
      <c r="H230" s="163"/>
      <c r="I230" s="164"/>
      <c r="J230" s="186" t="str">
        <f t="shared" si="29"/>
        <v/>
      </c>
      <c r="K230" s="164"/>
      <c r="L230" s="123"/>
      <c r="M230" s="187" t="str">
        <f>IF(COUNTIF(※編集不可※選択項目!$AG$3:$AG$11,I230&amp;K230)=1,VLOOKUP(I230&amp;K230,※編集不可※選択項目!$AG$3:$AH$11,2,FALSE),"")</f>
        <v/>
      </c>
      <c r="N230" s="182"/>
      <c r="O230" s="20"/>
      <c r="P230" s="165"/>
      <c r="Q230" s="20"/>
      <c r="R230" s="166"/>
      <c r="S230" s="97" t="str">
        <f t="shared" si="23"/>
        <v/>
      </c>
      <c r="T230" s="21" t="str">
        <f>IF($L230="","",IF($J230="単板",(※編集不可※選択項目!$Q$4*$L230+※編集不可※選択項目!$U$4),(※編集不可※選択項目!$Q$3*$L230+※編集不可※選択項目!$U$3)))</f>
        <v/>
      </c>
      <c r="U230" s="21" t="str">
        <f>IF($L230="","",IF($J230="単板",(※編集不可※選択項目!$Q$5*$L230+※編集不可※選択項目!$U$5),(※編集不可※選択項目!$Q223*$L230+※編集不可※選択項目!$U$6)))</f>
        <v/>
      </c>
      <c r="V230" s="21" t="str">
        <f>IF($L230="","",IF($J230="単板",(※編集不可※選択項目!$Q$7*$L230+※編集不可※選択項目!$U$7),(※編集不可※選択項目!$Q$8*$L230+※編集不可※選択項目!$U$8)))</f>
        <v/>
      </c>
    </row>
    <row r="231" spans="1:22" ht="25.05" customHeight="1" x14ac:dyDescent="0.2">
      <c r="A231" s="161">
        <f t="shared" si="24"/>
        <v>219</v>
      </c>
      <c r="B231" s="186" t="str">
        <f t="shared" si="25"/>
        <v/>
      </c>
      <c r="C231" s="163"/>
      <c r="D231" s="177" t="str">
        <f t="shared" si="26"/>
        <v/>
      </c>
      <c r="E231" s="177" t="str">
        <f t="shared" si="27"/>
        <v/>
      </c>
      <c r="F231" s="186" t="str">
        <f t="shared" si="28"/>
        <v/>
      </c>
      <c r="G231" s="163"/>
      <c r="H231" s="163"/>
      <c r="I231" s="164"/>
      <c r="J231" s="186" t="str">
        <f t="shared" si="29"/>
        <v/>
      </c>
      <c r="K231" s="164"/>
      <c r="L231" s="123"/>
      <c r="M231" s="187" t="str">
        <f>IF(COUNTIF(※編集不可※選択項目!$AG$3:$AG$11,I231&amp;K231)=1,VLOOKUP(I231&amp;K231,※編集不可※選択項目!$AG$3:$AH$11,2,FALSE),"")</f>
        <v/>
      </c>
      <c r="N231" s="182"/>
      <c r="O231" s="20"/>
      <c r="P231" s="165"/>
      <c r="Q231" s="20"/>
      <c r="R231" s="166"/>
      <c r="S231" s="97" t="str">
        <f t="shared" si="23"/>
        <v/>
      </c>
      <c r="T231" s="21" t="str">
        <f>IF($L231="","",IF($J231="単板",(※編集不可※選択項目!$Q$4*$L231+※編集不可※選択項目!$U$4),(※編集不可※選択項目!$Q$3*$L231+※編集不可※選択項目!$U$3)))</f>
        <v/>
      </c>
      <c r="U231" s="21" t="str">
        <f>IF($L231="","",IF($J231="単板",(※編集不可※選択項目!$Q$5*$L231+※編集不可※選択項目!$U$5),(※編集不可※選択項目!$Q224*$L231+※編集不可※選択項目!$U$6)))</f>
        <v/>
      </c>
      <c r="V231" s="21" t="str">
        <f>IF($L231="","",IF($J231="単板",(※編集不可※選択項目!$Q$7*$L231+※編集不可※選択項目!$U$7),(※編集不可※選択項目!$Q$8*$L231+※編集不可※選択項目!$U$8)))</f>
        <v/>
      </c>
    </row>
    <row r="232" spans="1:22" ht="25.05" customHeight="1" x14ac:dyDescent="0.2">
      <c r="A232" s="161">
        <f t="shared" si="24"/>
        <v>220</v>
      </c>
      <c r="B232" s="186" t="str">
        <f t="shared" si="25"/>
        <v/>
      </c>
      <c r="C232" s="163"/>
      <c r="D232" s="177" t="str">
        <f t="shared" si="26"/>
        <v/>
      </c>
      <c r="E232" s="177" t="str">
        <f t="shared" si="27"/>
        <v/>
      </c>
      <c r="F232" s="186" t="str">
        <f t="shared" si="28"/>
        <v/>
      </c>
      <c r="G232" s="163"/>
      <c r="H232" s="163"/>
      <c r="I232" s="164"/>
      <c r="J232" s="186" t="str">
        <f t="shared" si="29"/>
        <v/>
      </c>
      <c r="K232" s="164"/>
      <c r="L232" s="123"/>
      <c r="M232" s="187" t="str">
        <f>IF(COUNTIF(※編集不可※選択項目!$AG$3:$AG$11,I232&amp;K232)=1,VLOOKUP(I232&amp;K232,※編集不可※選択項目!$AG$3:$AH$11,2,FALSE),"")</f>
        <v/>
      </c>
      <c r="N232" s="182"/>
      <c r="O232" s="20"/>
      <c r="P232" s="165"/>
      <c r="Q232" s="20"/>
      <c r="R232" s="166"/>
      <c r="S232" s="97" t="str">
        <f t="shared" si="23"/>
        <v/>
      </c>
      <c r="T232" s="21" t="str">
        <f>IF($L232="","",IF($J232="単板",(※編集不可※選択項目!$Q$4*$L232+※編集不可※選択項目!$U$4),(※編集不可※選択項目!$Q$3*$L232+※編集不可※選択項目!$U$3)))</f>
        <v/>
      </c>
      <c r="U232" s="21" t="str">
        <f>IF($L232="","",IF($J232="単板",(※編集不可※選択項目!$Q$5*$L232+※編集不可※選択項目!$U$5),(※編集不可※選択項目!$Q225*$L232+※編集不可※選択項目!$U$6)))</f>
        <v/>
      </c>
      <c r="V232" s="21" t="str">
        <f>IF($L232="","",IF($J232="単板",(※編集不可※選択項目!$Q$7*$L232+※編集不可※選択項目!$U$7),(※編集不可※選択項目!$Q$8*$L232+※編集不可※選択項目!$U$8)))</f>
        <v/>
      </c>
    </row>
    <row r="233" spans="1:22" ht="25.05" customHeight="1" x14ac:dyDescent="0.2">
      <c r="A233" s="161">
        <f t="shared" si="24"/>
        <v>221</v>
      </c>
      <c r="B233" s="186" t="str">
        <f t="shared" si="25"/>
        <v/>
      </c>
      <c r="C233" s="163"/>
      <c r="D233" s="177" t="str">
        <f t="shared" si="26"/>
        <v/>
      </c>
      <c r="E233" s="177" t="str">
        <f t="shared" si="27"/>
        <v/>
      </c>
      <c r="F233" s="186" t="str">
        <f t="shared" si="28"/>
        <v/>
      </c>
      <c r="G233" s="163"/>
      <c r="H233" s="163"/>
      <c r="I233" s="164"/>
      <c r="J233" s="186" t="str">
        <f t="shared" si="29"/>
        <v/>
      </c>
      <c r="K233" s="164"/>
      <c r="L233" s="123"/>
      <c r="M233" s="187" t="str">
        <f>IF(COUNTIF(※編集不可※選択項目!$AG$3:$AG$11,I233&amp;K233)=1,VLOOKUP(I233&amp;K233,※編集不可※選択項目!$AG$3:$AH$11,2,FALSE),"")</f>
        <v/>
      </c>
      <c r="N233" s="182"/>
      <c r="O233" s="20"/>
      <c r="P233" s="165"/>
      <c r="Q233" s="20"/>
      <c r="R233" s="166"/>
      <c r="S233" s="97" t="str">
        <f t="shared" si="23"/>
        <v/>
      </c>
      <c r="T233" s="21" t="str">
        <f>IF($L233="","",IF($J233="単板",(※編集不可※選択項目!$Q$4*$L233+※編集不可※選択項目!$U$4),(※編集不可※選択項目!$Q$3*$L233+※編集不可※選択項目!$U$3)))</f>
        <v/>
      </c>
      <c r="U233" s="21" t="str">
        <f>IF($L233="","",IF($J233="単板",(※編集不可※選択項目!$Q$5*$L233+※編集不可※選択項目!$U$5),(※編集不可※選択項目!$Q226*$L233+※編集不可※選択項目!$U$6)))</f>
        <v/>
      </c>
      <c r="V233" s="21" t="str">
        <f>IF($L233="","",IF($J233="単板",(※編集不可※選択項目!$Q$7*$L233+※編集不可※選択項目!$U$7),(※編集不可※選択項目!$Q$8*$L233+※編集不可※選択項目!$U$8)))</f>
        <v/>
      </c>
    </row>
    <row r="234" spans="1:22" ht="25.05" customHeight="1" x14ac:dyDescent="0.2">
      <c r="A234" s="161">
        <f t="shared" si="24"/>
        <v>222</v>
      </c>
      <c r="B234" s="186" t="str">
        <f t="shared" si="25"/>
        <v/>
      </c>
      <c r="C234" s="163"/>
      <c r="D234" s="177" t="str">
        <f t="shared" si="26"/>
        <v/>
      </c>
      <c r="E234" s="177" t="str">
        <f t="shared" si="27"/>
        <v/>
      </c>
      <c r="F234" s="186" t="str">
        <f t="shared" si="28"/>
        <v/>
      </c>
      <c r="G234" s="163"/>
      <c r="H234" s="163"/>
      <c r="I234" s="164"/>
      <c r="J234" s="186" t="str">
        <f t="shared" si="29"/>
        <v/>
      </c>
      <c r="K234" s="164"/>
      <c r="L234" s="123"/>
      <c r="M234" s="187" t="str">
        <f>IF(COUNTIF(※編集不可※選択項目!$AG$3:$AG$11,I234&amp;K234)=1,VLOOKUP(I234&amp;K234,※編集不可※選択項目!$AG$3:$AH$11,2,FALSE),"")</f>
        <v/>
      </c>
      <c r="N234" s="182"/>
      <c r="O234" s="20"/>
      <c r="P234" s="165"/>
      <c r="Q234" s="20"/>
      <c r="R234" s="166"/>
      <c r="S234" s="97" t="str">
        <f t="shared" si="23"/>
        <v/>
      </c>
      <c r="T234" s="21" t="str">
        <f>IF($L234="","",IF($J234="単板",(※編集不可※選択項目!$Q$4*$L234+※編集不可※選択項目!$U$4),(※編集不可※選択項目!$Q$3*$L234+※編集不可※選択項目!$U$3)))</f>
        <v/>
      </c>
      <c r="U234" s="21" t="str">
        <f>IF($L234="","",IF($J234="単板",(※編集不可※選択項目!$Q$5*$L234+※編集不可※選択項目!$U$5),(※編集不可※選択項目!$Q227*$L234+※編集不可※選択項目!$U$6)))</f>
        <v/>
      </c>
      <c r="V234" s="21" t="str">
        <f>IF($L234="","",IF($J234="単板",(※編集不可※選択項目!$Q$7*$L234+※編集不可※選択項目!$U$7),(※編集不可※選択項目!$Q$8*$L234+※編集不可※選択項目!$U$8)))</f>
        <v/>
      </c>
    </row>
    <row r="235" spans="1:22" ht="25.05" customHeight="1" x14ac:dyDescent="0.2">
      <c r="A235" s="161">
        <f t="shared" si="24"/>
        <v>223</v>
      </c>
      <c r="B235" s="186" t="str">
        <f t="shared" si="25"/>
        <v/>
      </c>
      <c r="C235" s="163"/>
      <c r="D235" s="177" t="str">
        <f t="shared" si="26"/>
        <v/>
      </c>
      <c r="E235" s="177" t="str">
        <f t="shared" si="27"/>
        <v/>
      </c>
      <c r="F235" s="186" t="str">
        <f t="shared" si="28"/>
        <v/>
      </c>
      <c r="G235" s="163"/>
      <c r="H235" s="163"/>
      <c r="I235" s="164"/>
      <c r="J235" s="186" t="str">
        <f t="shared" si="29"/>
        <v/>
      </c>
      <c r="K235" s="164"/>
      <c r="L235" s="123"/>
      <c r="M235" s="187" t="str">
        <f>IF(COUNTIF(※編集不可※選択項目!$AG$3:$AG$11,I235&amp;K235)=1,VLOOKUP(I235&amp;K235,※編集不可※選択項目!$AG$3:$AH$11,2,FALSE),"")</f>
        <v/>
      </c>
      <c r="N235" s="182"/>
      <c r="O235" s="20"/>
      <c r="P235" s="165"/>
      <c r="Q235" s="20"/>
      <c r="R235" s="166"/>
      <c r="S235" s="97" t="str">
        <f t="shared" si="23"/>
        <v/>
      </c>
      <c r="T235" s="21" t="str">
        <f>IF($L235="","",IF($J235="単板",(※編集不可※選択項目!$Q$4*$L235+※編集不可※選択項目!$U$4),(※編集不可※選択項目!$Q$3*$L235+※編集不可※選択項目!$U$3)))</f>
        <v/>
      </c>
      <c r="U235" s="21" t="str">
        <f>IF($L235="","",IF($J235="単板",(※編集不可※選択項目!$Q$5*$L235+※編集不可※選択項目!$U$5),(※編集不可※選択項目!$Q228*$L235+※編集不可※選択項目!$U$6)))</f>
        <v/>
      </c>
      <c r="V235" s="21" t="str">
        <f>IF($L235="","",IF($J235="単板",(※編集不可※選択項目!$Q$7*$L235+※編集不可※選択項目!$U$7),(※編集不可※選択項目!$Q$8*$L235+※編集不可※選択項目!$U$8)))</f>
        <v/>
      </c>
    </row>
    <row r="236" spans="1:22" ht="25.05" customHeight="1" x14ac:dyDescent="0.2">
      <c r="A236" s="161">
        <f t="shared" si="24"/>
        <v>224</v>
      </c>
      <c r="B236" s="186" t="str">
        <f t="shared" si="25"/>
        <v/>
      </c>
      <c r="C236" s="163"/>
      <c r="D236" s="177" t="str">
        <f t="shared" si="26"/>
        <v/>
      </c>
      <c r="E236" s="177" t="str">
        <f t="shared" si="27"/>
        <v/>
      </c>
      <c r="F236" s="186" t="str">
        <f t="shared" si="28"/>
        <v/>
      </c>
      <c r="G236" s="163"/>
      <c r="H236" s="163"/>
      <c r="I236" s="164"/>
      <c r="J236" s="186" t="str">
        <f t="shared" si="29"/>
        <v/>
      </c>
      <c r="K236" s="164"/>
      <c r="L236" s="123"/>
      <c r="M236" s="187" t="str">
        <f>IF(COUNTIF(※編集不可※選択項目!$AG$3:$AG$11,I236&amp;K236)=1,VLOOKUP(I236&amp;K236,※編集不可※選択項目!$AG$3:$AH$11,2,FALSE),"")</f>
        <v/>
      </c>
      <c r="N236" s="182"/>
      <c r="O236" s="20"/>
      <c r="P236" s="165"/>
      <c r="Q236" s="20"/>
      <c r="R236" s="166"/>
      <c r="S236" s="97" t="str">
        <f t="shared" si="23"/>
        <v/>
      </c>
      <c r="T236" s="21" t="str">
        <f>IF($L236="","",IF($J236="単板",(※編集不可※選択項目!$Q$4*$L236+※編集不可※選択項目!$U$4),(※編集不可※選択項目!$Q$3*$L236+※編集不可※選択項目!$U$3)))</f>
        <v/>
      </c>
      <c r="U236" s="21" t="str">
        <f>IF($L236="","",IF($J236="単板",(※編集不可※選択項目!$Q$5*$L236+※編集不可※選択項目!$U$5),(※編集不可※選択項目!$Q229*$L236+※編集不可※選択項目!$U$6)))</f>
        <v/>
      </c>
      <c r="V236" s="21" t="str">
        <f>IF($L236="","",IF($J236="単板",(※編集不可※選択項目!$Q$7*$L236+※編集不可※選択項目!$U$7),(※編集不可※選択項目!$Q$8*$L236+※編集不可※選択項目!$U$8)))</f>
        <v/>
      </c>
    </row>
    <row r="237" spans="1:22" ht="25.05" customHeight="1" x14ac:dyDescent="0.2">
      <c r="A237" s="161">
        <f t="shared" si="24"/>
        <v>225</v>
      </c>
      <c r="B237" s="186" t="str">
        <f t="shared" si="25"/>
        <v/>
      </c>
      <c r="C237" s="163"/>
      <c r="D237" s="177" t="str">
        <f t="shared" si="26"/>
        <v/>
      </c>
      <c r="E237" s="177" t="str">
        <f t="shared" si="27"/>
        <v/>
      </c>
      <c r="F237" s="186" t="str">
        <f t="shared" si="28"/>
        <v/>
      </c>
      <c r="G237" s="163"/>
      <c r="H237" s="163"/>
      <c r="I237" s="164"/>
      <c r="J237" s="186" t="str">
        <f t="shared" si="29"/>
        <v/>
      </c>
      <c r="K237" s="164"/>
      <c r="L237" s="123"/>
      <c r="M237" s="187" t="str">
        <f>IF(COUNTIF(※編集不可※選択項目!$AG$3:$AG$11,I237&amp;K237)=1,VLOOKUP(I237&amp;K237,※編集不可※選択項目!$AG$3:$AH$11,2,FALSE),"")</f>
        <v/>
      </c>
      <c r="N237" s="182"/>
      <c r="O237" s="20"/>
      <c r="P237" s="165"/>
      <c r="Q237" s="20"/>
      <c r="R237" s="166"/>
      <c r="S237" s="97" t="str">
        <f t="shared" si="23"/>
        <v/>
      </c>
      <c r="T237" s="21" t="str">
        <f>IF($L237="","",IF($J237="単板",(※編集不可※選択項目!$Q$4*$L237+※編集不可※選択項目!$U$4),(※編集不可※選択項目!$Q$3*$L237+※編集不可※選択項目!$U$3)))</f>
        <v/>
      </c>
      <c r="U237" s="21" t="str">
        <f>IF($L237="","",IF($J237="単板",(※編集不可※選択項目!$Q$5*$L237+※編集不可※選択項目!$U$5),(※編集不可※選択項目!$Q230*$L237+※編集不可※選択項目!$U$6)))</f>
        <v/>
      </c>
      <c r="V237" s="21" t="str">
        <f>IF($L237="","",IF($J237="単板",(※編集不可※選択項目!$Q$7*$L237+※編集不可※選択項目!$U$7),(※編集不可※選択項目!$Q$8*$L237+※編集不可※選択項目!$U$8)))</f>
        <v/>
      </c>
    </row>
    <row r="238" spans="1:22" ht="25.05" customHeight="1" x14ac:dyDescent="0.2">
      <c r="A238" s="161">
        <f t="shared" si="24"/>
        <v>226</v>
      </c>
      <c r="B238" s="186" t="str">
        <f t="shared" si="25"/>
        <v/>
      </c>
      <c r="C238" s="163"/>
      <c r="D238" s="177" t="str">
        <f t="shared" si="26"/>
        <v/>
      </c>
      <c r="E238" s="177" t="str">
        <f t="shared" si="27"/>
        <v/>
      </c>
      <c r="F238" s="186" t="str">
        <f t="shared" si="28"/>
        <v/>
      </c>
      <c r="G238" s="163"/>
      <c r="H238" s="163"/>
      <c r="I238" s="164"/>
      <c r="J238" s="186" t="str">
        <f t="shared" si="29"/>
        <v/>
      </c>
      <c r="K238" s="164"/>
      <c r="L238" s="123"/>
      <c r="M238" s="187" t="str">
        <f>IF(COUNTIF(※編集不可※選択項目!$AG$3:$AG$11,I238&amp;K238)=1,VLOOKUP(I238&amp;K238,※編集不可※選択項目!$AG$3:$AH$11,2,FALSE),"")</f>
        <v/>
      </c>
      <c r="N238" s="182"/>
      <c r="O238" s="20"/>
      <c r="P238" s="165"/>
      <c r="Q238" s="20"/>
      <c r="R238" s="166"/>
      <c r="S238" s="97" t="str">
        <f t="shared" si="23"/>
        <v/>
      </c>
      <c r="T238" s="21" t="str">
        <f>IF($L238="","",IF($J238="単板",(※編集不可※選択項目!$Q$4*$L238+※編集不可※選択項目!$U$4),(※編集不可※選択項目!$Q$3*$L238+※編集不可※選択項目!$U$3)))</f>
        <v/>
      </c>
      <c r="U238" s="21" t="str">
        <f>IF($L238="","",IF($J238="単板",(※編集不可※選択項目!$Q$5*$L238+※編集不可※選択項目!$U$5),(※編集不可※選択項目!$Q231*$L238+※編集不可※選択項目!$U$6)))</f>
        <v/>
      </c>
      <c r="V238" s="21" t="str">
        <f>IF($L238="","",IF($J238="単板",(※編集不可※選択項目!$Q$7*$L238+※編集不可※選択項目!$U$7),(※編集不可※選択項目!$Q$8*$L238+※編集不可※選択項目!$U$8)))</f>
        <v/>
      </c>
    </row>
    <row r="239" spans="1:22" ht="25.05" customHeight="1" x14ac:dyDescent="0.2">
      <c r="A239" s="161">
        <f t="shared" si="24"/>
        <v>227</v>
      </c>
      <c r="B239" s="186" t="str">
        <f t="shared" si="25"/>
        <v/>
      </c>
      <c r="C239" s="163"/>
      <c r="D239" s="177" t="str">
        <f t="shared" si="26"/>
        <v/>
      </c>
      <c r="E239" s="177" t="str">
        <f t="shared" si="27"/>
        <v/>
      </c>
      <c r="F239" s="186" t="str">
        <f t="shared" si="28"/>
        <v/>
      </c>
      <c r="G239" s="163"/>
      <c r="H239" s="163"/>
      <c r="I239" s="164"/>
      <c r="J239" s="186" t="str">
        <f t="shared" si="29"/>
        <v/>
      </c>
      <c r="K239" s="164"/>
      <c r="L239" s="123"/>
      <c r="M239" s="187" t="str">
        <f>IF(COUNTIF(※編集不可※選択項目!$AG$3:$AG$11,I239&amp;K239)=1,VLOOKUP(I239&amp;K239,※編集不可※選択項目!$AG$3:$AH$11,2,FALSE),"")</f>
        <v/>
      </c>
      <c r="N239" s="182"/>
      <c r="O239" s="20"/>
      <c r="P239" s="165"/>
      <c r="Q239" s="20"/>
      <c r="R239" s="166"/>
      <c r="S239" s="97" t="str">
        <f t="shared" si="23"/>
        <v/>
      </c>
      <c r="T239" s="21" t="str">
        <f>IF($L239="","",IF($J239="単板",(※編集不可※選択項目!$Q$4*$L239+※編集不可※選択項目!$U$4),(※編集不可※選択項目!$Q$3*$L239+※編集不可※選択項目!$U$3)))</f>
        <v/>
      </c>
      <c r="U239" s="21" t="str">
        <f>IF($L239="","",IF($J239="単板",(※編集不可※選択項目!$Q$5*$L239+※編集不可※選択項目!$U$5),(※編集不可※選択項目!$Q232*$L239+※編集不可※選択項目!$U$6)))</f>
        <v/>
      </c>
      <c r="V239" s="21" t="str">
        <f>IF($L239="","",IF($J239="単板",(※編集不可※選択項目!$Q$7*$L239+※編集不可※選択項目!$U$7),(※編集不可※選択項目!$Q$8*$L239+※編集不可※選択項目!$U$8)))</f>
        <v/>
      </c>
    </row>
    <row r="240" spans="1:22" ht="25.05" customHeight="1" x14ac:dyDescent="0.2">
      <c r="A240" s="161">
        <f t="shared" si="24"/>
        <v>228</v>
      </c>
      <c r="B240" s="186" t="str">
        <f t="shared" si="25"/>
        <v/>
      </c>
      <c r="C240" s="163"/>
      <c r="D240" s="177" t="str">
        <f t="shared" si="26"/>
        <v/>
      </c>
      <c r="E240" s="177" t="str">
        <f t="shared" si="27"/>
        <v/>
      </c>
      <c r="F240" s="186" t="str">
        <f t="shared" si="28"/>
        <v/>
      </c>
      <c r="G240" s="163"/>
      <c r="H240" s="163"/>
      <c r="I240" s="164"/>
      <c r="J240" s="186" t="str">
        <f t="shared" si="29"/>
        <v/>
      </c>
      <c r="K240" s="164"/>
      <c r="L240" s="123"/>
      <c r="M240" s="187" t="str">
        <f>IF(COUNTIF(※編集不可※選択項目!$AG$3:$AG$11,I240&amp;K240)=1,VLOOKUP(I240&amp;K240,※編集不可※選択項目!$AG$3:$AH$11,2,FALSE),"")</f>
        <v/>
      </c>
      <c r="N240" s="182"/>
      <c r="O240" s="20"/>
      <c r="P240" s="165"/>
      <c r="Q240" s="20"/>
      <c r="R240" s="166"/>
      <c r="S240" s="97" t="str">
        <f t="shared" si="23"/>
        <v/>
      </c>
      <c r="T240" s="21" t="str">
        <f>IF($L240="","",IF($J240="単板",(※編集不可※選択項目!$Q$4*$L240+※編集不可※選択項目!$U$4),(※編集不可※選択項目!$Q$3*$L240+※編集不可※選択項目!$U$3)))</f>
        <v/>
      </c>
      <c r="U240" s="21" t="str">
        <f>IF($L240="","",IF($J240="単板",(※編集不可※選択項目!$Q$5*$L240+※編集不可※選択項目!$U$5),(※編集不可※選択項目!$Q233*$L240+※編集不可※選択項目!$U$6)))</f>
        <v/>
      </c>
      <c r="V240" s="21" t="str">
        <f>IF($L240="","",IF($J240="単板",(※編集不可※選択項目!$Q$7*$L240+※編集不可※選択項目!$U$7),(※編集不可※選択項目!$Q$8*$L240+※編集不可※選択項目!$U$8)))</f>
        <v/>
      </c>
    </row>
    <row r="241" spans="1:22" ht="25.05" customHeight="1" x14ac:dyDescent="0.2">
      <c r="A241" s="161">
        <f t="shared" si="24"/>
        <v>229</v>
      </c>
      <c r="B241" s="186" t="str">
        <f t="shared" si="25"/>
        <v/>
      </c>
      <c r="C241" s="163"/>
      <c r="D241" s="177" t="str">
        <f t="shared" si="26"/>
        <v/>
      </c>
      <c r="E241" s="177" t="str">
        <f t="shared" si="27"/>
        <v/>
      </c>
      <c r="F241" s="186" t="str">
        <f t="shared" si="28"/>
        <v/>
      </c>
      <c r="G241" s="163"/>
      <c r="H241" s="163"/>
      <c r="I241" s="164"/>
      <c r="J241" s="186" t="str">
        <f t="shared" si="29"/>
        <v/>
      </c>
      <c r="K241" s="164"/>
      <c r="L241" s="123"/>
      <c r="M241" s="187" t="str">
        <f>IF(COUNTIF(※編集不可※選択項目!$AG$3:$AG$11,I241&amp;K241)=1,VLOOKUP(I241&amp;K241,※編集不可※選択項目!$AG$3:$AH$11,2,FALSE),"")</f>
        <v/>
      </c>
      <c r="N241" s="182"/>
      <c r="O241" s="20"/>
      <c r="P241" s="165"/>
      <c r="Q241" s="20"/>
      <c r="R241" s="166"/>
      <c r="S241" s="97" t="str">
        <f t="shared" si="23"/>
        <v/>
      </c>
      <c r="T241" s="21" t="str">
        <f>IF($L241="","",IF($J241="単板",(※編集不可※選択項目!$Q$4*$L241+※編集不可※選択項目!$U$4),(※編集不可※選択項目!$Q$3*$L241+※編集不可※選択項目!$U$3)))</f>
        <v/>
      </c>
      <c r="U241" s="21" t="str">
        <f>IF($L241="","",IF($J241="単板",(※編集不可※選択項目!$Q$5*$L241+※編集不可※選択項目!$U$5),(※編集不可※選択項目!$Q234*$L241+※編集不可※選択項目!$U$6)))</f>
        <v/>
      </c>
      <c r="V241" s="21" t="str">
        <f>IF($L241="","",IF($J241="単板",(※編集不可※選択項目!$Q$7*$L241+※編集不可※選択項目!$U$7),(※編集不可※選択項目!$Q$8*$L241+※編集不可※選択項目!$U$8)))</f>
        <v/>
      </c>
    </row>
    <row r="242" spans="1:22" ht="25.05" customHeight="1" x14ac:dyDescent="0.2">
      <c r="A242" s="161">
        <f t="shared" si="24"/>
        <v>230</v>
      </c>
      <c r="B242" s="186" t="str">
        <f t="shared" si="25"/>
        <v/>
      </c>
      <c r="C242" s="163"/>
      <c r="D242" s="177" t="str">
        <f t="shared" si="26"/>
        <v/>
      </c>
      <c r="E242" s="177" t="str">
        <f t="shared" si="27"/>
        <v/>
      </c>
      <c r="F242" s="186" t="str">
        <f t="shared" si="28"/>
        <v/>
      </c>
      <c r="G242" s="163"/>
      <c r="H242" s="163"/>
      <c r="I242" s="164"/>
      <c r="J242" s="186" t="str">
        <f t="shared" si="29"/>
        <v/>
      </c>
      <c r="K242" s="164"/>
      <c r="L242" s="123"/>
      <c r="M242" s="187" t="str">
        <f>IF(COUNTIF(※編集不可※選択項目!$AG$3:$AG$11,I242&amp;K242)=1,VLOOKUP(I242&amp;K242,※編集不可※選択項目!$AG$3:$AH$11,2,FALSE),"")</f>
        <v/>
      </c>
      <c r="N242" s="182"/>
      <c r="O242" s="20"/>
      <c r="P242" s="165"/>
      <c r="Q242" s="20"/>
      <c r="R242" s="166"/>
      <c r="S242" s="97" t="str">
        <f t="shared" si="23"/>
        <v/>
      </c>
      <c r="T242" s="21" t="str">
        <f>IF($L242="","",IF($J242="単板",(※編集不可※選択項目!$Q$4*$L242+※編集不可※選択項目!$U$4),(※編集不可※選択項目!$Q$3*$L242+※編集不可※選択項目!$U$3)))</f>
        <v/>
      </c>
      <c r="U242" s="21" t="str">
        <f>IF($L242="","",IF($J242="単板",(※編集不可※選択項目!$Q$5*$L242+※編集不可※選択項目!$U$5),(※編集不可※選択項目!$Q235*$L242+※編集不可※選択項目!$U$6)))</f>
        <v/>
      </c>
      <c r="V242" s="21" t="str">
        <f>IF($L242="","",IF($J242="単板",(※編集不可※選択項目!$Q$7*$L242+※編集不可※選択項目!$U$7),(※編集不可※選択項目!$Q$8*$L242+※編集不可※選択項目!$U$8)))</f>
        <v/>
      </c>
    </row>
    <row r="243" spans="1:22" ht="25.05" customHeight="1" x14ac:dyDescent="0.2">
      <c r="A243" s="161">
        <f t="shared" si="24"/>
        <v>231</v>
      </c>
      <c r="B243" s="186" t="str">
        <f t="shared" si="25"/>
        <v/>
      </c>
      <c r="C243" s="163"/>
      <c r="D243" s="177" t="str">
        <f t="shared" si="26"/>
        <v/>
      </c>
      <c r="E243" s="177" t="str">
        <f t="shared" si="27"/>
        <v/>
      </c>
      <c r="F243" s="186" t="str">
        <f t="shared" si="28"/>
        <v/>
      </c>
      <c r="G243" s="163"/>
      <c r="H243" s="163"/>
      <c r="I243" s="164"/>
      <c r="J243" s="186" t="str">
        <f t="shared" si="29"/>
        <v/>
      </c>
      <c r="K243" s="164"/>
      <c r="L243" s="123"/>
      <c r="M243" s="187" t="str">
        <f>IF(COUNTIF(※編集不可※選択項目!$AG$3:$AG$11,I243&amp;K243)=1,VLOOKUP(I243&amp;K243,※編集不可※選択項目!$AG$3:$AH$11,2,FALSE),"")</f>
        <v/>
      </c>
      <c r="N243" s="182"/>
      <c r="O243" s="20"/>
      <c r="P243" s="165"/>
      <c r="Q243" s="20"/>
      <c r="R243" s="166"/>
      <c r="S243" s="97" t="str">
        <f t="shared" si="23"/>
        <v/>
      </c>
      <c r="T243" s="21" t="str">
        <f>IF($L243="","",IF($J243="単板",(※編集不可※選択項目!$Q$4*$L243+※編集不可※選択項目!$U$4),(※編集不可※選択項目!$Q$3*$L243+※編集不可※選択項目!$U$3)))</f>
        <v/>
      </c>
      <c r="U243" s="21" t="str">
        <f>IF($L243="","",IF($J243="単板",(※編集不可※選択項目!$Q$5*$L243+※編集不可※選択項目!$U$5),(※編集不可※選択項目!$Q236*$L243+※編集不可※選択項目!$U$6)))</f>
        <v/>
      </c>
      <c r="V243" s="21" t="str">
        <f>IF($L243="","",IF($J243="単板",(※編集不可※選択項目!$Q$7*$L243+※編集不可※選択項目!$U$7),(※編集不可※選択項目!$Q$8*$L243+※編集不可※選択項目!$U$8)))</f>
        <v/>
      </c>
    </row>
    <row r="244" spans="1:22" ht="25.05" customHeight="1" x14ac:dyDescent="0.2">
      <c r="A244" s="161">
        <f t="shared" si="24"/>
        <v>232</v>
      </c>
      <c r="B244" s="186" t="str">
        <f t="shared" si="25"/>
        <v/>
      </c>
      <c r="C244" s="163"/>
      <c r="D244" s="177" t="str">
        <f t="shared" si="26"/>
        <v/>
      </c>
      <c r="E244" s="177" t="str">
        <f t="shared" si="27"/>
        <v/>
      </c>
      <c r="F244" s="186" t="str">
        <f t="shared" si="28"/>
        <v/>
      </c>
      <c r="G244" s="163"/>
      <c r="H244" s="163"/>
      <c r="I244" s="164"/>
      <c r="J244" s="186" t="str">
        <f t="shared" si="29"/>
        <v/>
      </c>
      <c r="K244" s="164"/>
      <c r="L244" s="123"/>
      <c r="M244" s="187" t="str">
        <f>IF(COUNTIF(※編集不可※選択項目!$AG$3:$AG$11,I244&amp;K244)=1,VLOOKUP(I244&amp;K244,※編集不可※選択項目!$AG$3:$AH$11,2,FALSE),"")</f>
        <v/>
      </c>
      <c r="N244" s="182"/>
      <c r="O244" s="20"/>
      <c r="P244" s="165"/>
      <c r="Q244" s="20"/>
      <c r="R244" s="166"/>
      <c r="S244" s="97" t="str">
        <f t="shared" si="23"/>
        <v/>
      </c>
      <c r="T244" s="21" t="str">
        <f>IF($L244="","",IF($J244="単板",(※編集不可※選択項目!$Q$4*$L244+※編集不可※選択項目!$U$4),(※編集不可※選択項目!$Q$3*$L244+※編集不可※選択項目!$U$3)))</f>
        <v/>
      </c>
      <c r="U244" s="21" t="str">
        <f>IF($L244="","",IF($J244="単板",(※編集不可※選択項目!$Q$5*$L244+※編集不可※選択項目!$U$5),(※編集不可※選択項目!$Q237*$L244+※編集不可※選択項目!$U$6)))</f>
        <v/>
      </c>
      <c r="V244" s="21" t="str">
        <f>IF($L244="","",IF($J244="単板",(※編集不可※選択項目!$Q$7*$L244+※編集不可※選択項目!$U$7),(※編集不可※選択項目!$Q$8*$L244+※編集不可※選択項目!$U$8)))</f>
        <v/>
      </c>
    </row>
    <row r="245" spans="1:22" ht="25.05" customHeight="1" x14ac:dyDescent="0.2">
      <c r="A245" s="161">
        <f t="shared" si="24"/>
        <v>233</v>
      </c>
      <c r="B245" s="186" t="str">
        <f t="shared" si="25"/>
        <v/>
      </c>
      <c r="C245" s="163"/>
      <c r="D245" s="177" t="str">
        <f t="shared" si="26"/>
        <v/>
      </c>
      <c r="E245" s="177" t="str">
        <f t="shared" si="27"/>
        <v/>
      </c>
      <c r="F245" s="186" t="str">
        <f t="shared" si="28"/>
        <v/>
      </c>
      <c r="G245" s="163"/>
      <c r="H245" s="163"/>
      <c r="I245" s="164"/>
      <c r="J245" s="186" t="str">
        <f t="shared" si="29"/>
        <v/>
      </c>
      <c r="K245" s="164"/>
      <c r="L245" s="123"/>
      <c r="M245" s="187" t="str">
        <f>IF(COUNTIF(※編集不可※選択項目!$AG$3:$AG$11,I245&amp;K245)=1,VLOOKUP(I245&amp;K245,※編集不可※選択項目!$AG$3:$AH$11,2,FALSE),"")</f>
        <v/>
      </c>
      <c r="N245" s="182"/>
      <c r="O245" s="20"/>
      <c r="P245" s="165"/>
      <c r="Q245" s="20"/>
      <c r="R245" s="166"/>
      <c r="S245" s="97" t="str">
        <f t="shared" si="23"/>
        <v/>
      </c>
      <c r="T245" s="21" t="str">
        <f>IF($L245="","",IF($J245="単板",(※編集不可※選択項目!$Q$4*$L245+※編集不可※選択項目!$U$4),(※編集不可※選択項目!$Q$3*$L245+※編集不可※選択項目!$U$3)))</f>
        <v/>
      </c>
      <c r="U245" s="21" t="str">
        <f>IF($L245="","",IF($J245="単板",(※編集不可※選択項目!$Q$5*$L245+※編集不可※選択項目!$U$5),(※編集不可※選択項目!$Q238*$L245+※編集不可※選択項目!$U$6)))</f>
        <v/>
      </c>
      <c r="V245" s="21" t="str">
        <f>IF($L245="","",IF($J245="単板",(※編集不可※選択項目!$Q$7*$L245+※編集不可※選択項目!$U$7),(※編集不可※選択項目!$Q$8*$L245+※編集不可※選択項目!$U$8)))</f>
        <v/>
      </c>
    </row>
    <row r="246" spans="1:22" ht="25.05" customHeight="1" x14ac:dyDescent="0.2">
      <c r="A246" s="161">
        <f t="shared" si="24"/>
        <v>234</v>
      </c>
      <c r="B246" s="186" t="str">
        <f t="shared" si="25"/>
        <v/>
      </c>
      <c r="C246" s="163"/>
      <c r="D246" s="177" t="str">
        <f t="shared" si="26"/>
        <v/>
      </c>
      <c r="E246" s="177" t="str">
        <f t="shared" si="27"/>
        <v/>
      </c>
      <c r="F246" s="186" t="str">
        <f t="shared" si="28"/>
        <v/>
      </c>
      <c r="G246" s="163"/>
      <c r="H246" s="163"/>
      <c r="I246" s="164"/>
      <c r="J246" s="186" t="str">
        <f t="shared" si="29"/>
        <v/>
      </c>
      <c r="K246" s="164"/>
      <c r="L246" s="123"/>
      <c r="M246" s="187" t="str">
        <f>IF(COUNTIF(※編集不可※選択項目!$AG$3:$AG$11,I246&amp;K246)=1,VLOOKUP(I246&amp;K246,※編集不可※選択項目!$AG$3:$AH$11,2,FALSE),"")</f>
        <v/>
      </c>
      <c r="N246" s="182"/>
      <c r="O246" s="20"/>
      <c r="P246" s="165"/>
      <c r="Q246" s="20"/>
      <c r="R246" s="166"/>
      <c r="S246" s="97" t="str">
        <f t="shared" si="23"/>
        <v/>
      </c>
      <c r="T246" s="21" t="str">
        <f>IF($L246="","",IF($J246="単板",(※編集不可※選択項目!$Q$4*$L246+※編集不可※選択項目!$U$4),(※編集不可※選択項目!$Q$3*$L246+※編集不可※選択項目!$U$3)))</f>
        <v/>
      </c>
      <c r="U246" s="21" t="str">
        <f>IF($L246="","",IF($J246="単板",(※編集不可※選択項目!$Q$5*$L246+※編集不可※選択項目!$U$5),(※編集不可※選択項目!$Q239*$L246+※編集不可※選択項目!$U$6)))</f>
        <v/>
      </c>
      <c r="V246" s="21" t="str">
        <f>IF($L246="","",IF($J246="単板",(※編集不可※選択項目!$Q$7*$L246+※編集不可※選択項目!$U$7),(※編集不可※選択項目!$Q$8*$L246+※編集不可※選択項目!$U$8)))</f>
        <v/>
      </c>
    </row>
    <row r="247" spans="1:22" ht="25.05" customHeight="1" x14ac:dyDescent="0.2">
      <c r="A247" s="161">
        <f t="shared" si="24"/>
        <v>235</v>
      </c>
      <c r="B247" s="186" t="str">
        <f t="shared" si="25"/>
        <v/>
      </c>
      <c r="C247" s="163"/>
      <c r="D247" s="177" t="str">
        <f t="shared" si="26"/>
        <v/>
      </c>
      <c r="E247" s="177" t="str">
        <f t="shared" si="27"/>
        <v/>
      </c>
      <c r="F247" s="186" t="str">
        <f t="shared" si="28"/>
        <v/>
      </c>
      <c r="G247" s="163"/>
      <c r="H247" s="163"/>
      <c r="I247" s="164"/>
      <c r="J247" s="186" t="str">
        <f t="shared" si="29"/>
        <v/>
      </c>
      <c r="K247" s="164"/>
      <c r="L247" s="123"/>
      <c r="M247" s="187" t="str">
        <f>IF(COUNTIF(※編集不可※選択項目!$AG$3:$AG$11,I247&amp;K247)=1,VLOOKUP(I247&amp;K247,※編集不可※選択項目!$AG$3:$AH$11,2,FALSE),"")</f>
        <v/>
      </c>
      <c r="N247" s="182"/>
      <c r="O247" s="20"/>
      <c r="P247" s="165"/>
      <c r="Q247" s="20"/>
      <c r="R247" s="166"/>
      <c r="S247" s="97" t="str">
        <f t="shared" si="23"/>
        <v/>
      </c>
      <c r="T247" s="21" t="str">
        <f>IF($L247="","",IF($J247="単板",(※編集不可※選択項目!$Q$4*$L247+※編集不可※選択項目!$U$4),(※編集不可※選択項目!$Q$3*$L247+※編集不可※選択項目!$U$3)))</f>
        <v/>
      </c>
      <c r="U247" s="21" t="str">
        <f>IF($L247="","",IF($J247="単板",(※編集不可※選択項目!$Q$5*$L247+※編集不可※選択項目!$U$5),(※編集不可※選択項目!$Q240*$L247+※編集不可※選択項目!$U$6)))</f>
        <v/>
      </c>
      <c r="V247" s="21" t="str">
        <f>IF($L247="","",IF($J247="単板",(※編集不可※選択項目!$Q$7*$L247+※編集不可※選択項目!$U$7),(※編集不可※選択項目!$Q$8*$L247+※編集不可※選択項目!$U$8)))</f>
        <v/>
      </c>
    </row>
    <row r="248" spans="1:22" ht="25.05" customHeight="1" x14ac:dyDescent="0.2">
      <c r="A248" s="161">
        <f t="shared" si="24"/>
        <v>236</v>
      </c>
      <c r="B248" s="186" t="str">
        <f t="shared" si="25"/>
        <v/>
      </c>
      <c r="C248" s="163"/>
      <c r="D248" s="177" t="str">
        <f t="shared" si="26"/>
        <v/>
      </c>
      <c r="E248" s="177" t="str">
        <f t="shared" si="27"/>
        <v/>
      </c>
      <c r="F248" s="186" t="str">
        <f t="shared" si="28"/>
        <v/>
      </c>
      <c r="G248" s="163"/>
      <c r="H248" s="163"/>
      <c r="I248" s="164"/>
      <c r="J248" s="186" t="str">
        <f t="shared" si="29"/>
        <v/>
      </c>
      <c r="K248" s="164"/>
      <c r="L248" s="123"/>
      <c r="M248" s="187" t="str">
        <f>IF(COUNTIF(※編集不可※選択項目!$AG$3:$AG$11,I248&amp;K248)=1,VLOOKUP(I248&amp;K248,※編集不可※選択項目!$AG$3:$AH$11,2,FALSE),"")</f>
        <v/>
      </c>
      <c r="N248" s="182"/>
      <c r="O248" s="20"/>
      <c r="P248" s="165"/>
      <c r="Q248" s="20"/>
      <c r="R248" s="166"/>
      <c r="S248" s="97" t="str">
        <f t="shared" si="23"/>
        <v/>
      </c>
      <c r="T248" s="21" t="str">
        <f>IF($L248="","",IF($J248="単板",(※編集不可※選択項目!$Q$4*$L248+※編集不可※選択項目!$U$4),(※編集不可※選択項目!$Q$3*$L248+※編集不可※選択項目!$U$3)))</f>
        <v/>
      </c>
      <c r="U248" s="21" t="str">
        <f>IF($L248="","",IF($J248="単板",(※編集不可※選択項目!$Q$5*$L248+※編集不可※選択項目!$U$5),(※編集不可※選択項目!$Q241*$L248+※編集不可※選択項目!$U$6)))</f>
        <v/>
      </c>
      <c r="V248" s="21" t="str">
        <f>IF($L248="","",IF($J248="単板",(※編集不可※選択項目!$Q$7*$L248+※編集不可※選択項目!$U$7),(※編集不可※選択項目!$Q$8*$L248+※編集不可※選択項目!$U$8)))</f>
        <v/>
      </c>
    </row>
    <row r="249" spans="1:22" ht="25.05" customHeight="1" x14ac:dyDescent="0.2">
      <c r="A249" s="161">
        <f t="shared" si="24"/>
        <v>237</v>
      </c>
      <c r="B249" s="186" t="str">
        <f t="shared" si="25"/>
        <v/>
      </c>
      <c r="C249" s="163"/>
      <c r="D249" s="177" t="str">
        <f t="shared" si="26"/>
        <v/>
      </c>
      <c r="E249" s="177" t="str">
        <f t="shared" si="27"/>
        <v/>
      </c>
      <c r="F249" s="186" t="str">
        <f t="shared" si="28"/>
        <v/>
      </c>
      <c r="G249" s="163"/>
      <c r="H249" s="163"/>
      <c r="I249" s="164"/>
      <c r="J249" s="186" t="str">
        <f t="shared" si="29"/>
        <v/>
      </c>
      <c r="K249" s="164"/>
      <c r="L249" s="123"/>
      <c r="M249" s="187" t="str">
        <f>IF(COUNTIF(※編集不可※選択項目!$AG$3:$AG$11,I249&amp;K249)=1,VLOOKUP(I249&amp;K249,※編集不可※選択項目!$AG$3:$AH$11,2,FALSE),"")</f>
        <v/>
      </c>
      <c r="N249" s="182"/>
      <c r="O249" s="20"/>
      <c r="P249" s="165"/>
      <c r="Q249" s="20"/>
      <c r="R249" s="166"/>
      <c r="S249" s="97" t="str">
        <f t="shared" si="23"/>
        <v/>
      </c>
      <c r="T249" s="21" t="str">
        <f>IF($L249="","",IF($J249="単板",(※編集不可※選択項目!$Q$4*$L249+※編集不可※選択項目!$U$4),(※編集不可※選択項目!$Q$3*$L249+※編集不可※選択項目!$U$3)))</f>
        <v/>
      </c>
      <c r="U249" s="21" t="str">
        <f>IF($L249="","",IF($J249="単板",(※編集不可※選択項目!$Q$5*$L249+※編集不可※選択項目!$U$5),(※編集不可※選択項目!$Q242*$L249+※編集不可※選択項目!$U$6)))</f>
        <v/>
      </c>
      <c r="V249" s="21" t="str">
        <f>IF($L249="","",IF($J249="単板",(※編集不可※選択項目!$Q$7*$L249+※編集不可※選択項目!$U$7),(※編集不可※選択項目!$Q$8*$L249+※編集不可※選択項目!$U$8)))</f>
        <v/>
      </c>
    </row>
    <row r="250" spans="1:22" ht="25.05" customHeight="1" x14ac:dyDescent="0.2">
      <c r="A250" s="161">
        <f t="shared" si="24"/>
        <v>238</v>
      </c>
      <c r="B250" s="186" t="str">
        <f t="shared" si="25"/>
        <v/>
      </c>
      <c r="C250" s="163"/>
      <c r="D250" s="177" t="str">
        <f t="shared" si="26"/>
        <v/>
      </c>
      <c r="E250" s="177" t="str">
        <f t="shared" si="27"/>
        <v/>
      </c>
      <c r="F250" s="186" t="str">
        <f t="shared" si="28"/>
        <v/>
      </c>
      <c r="G250" s="163"/>
      <c r="H250" s="163"/>
      <c r="I250" s="164"/>
      <c r="J250" s="186" t="str">
        <f t="shared" si="29"/>
        <v/>
      </c>
      <c r="K250" s="164"/>
      <c r="L250" s="123"/>
      <c r="M250" s="187" t="str">
        <f>IF(COUNTIF(※編集不可※選択項目!$AG$3:$AG$11,I250&amp;K250)=1,VLOOKUP(I250&amp;K250,※編集不可※選択項目!$AG$3:$AH$11,2,FALSE),"")</f>
        <v/>
      </c>
      <c r="N250" s="182"/>
      <c r="O250" s="20"/>
      <c r="P250" s="165"/>
      <c r="Q250" s="20"/>
      <c r="R250" s="166"/>
      <c r="S250" s="97" t="str">
        <f t="shared" si="23"/>
        <v/>
      </c>
      <c r="T250" s="21" t="str">
        <f>IF($L250="","",IF($J250="単板",(※編集不可※選択項目!$Q$4*$L250+※編集不可※選択項目!$U$4),(※編集不可※選択項目!$Q$3*$L250+※編集不可※選択項目!$U$3)))</f>
        <v/>
      </c>
      <c r="U250" s="21" t="str">
        <f>IF($L250="","",IF($J250="単板",(※編集不可※選択項目!$Q$5*$L250+※編集不可※選択項目!$U$5),(※編集不可※選択項目!$Q243*$L250+※編集不可※選択項目!$U$6)))</f>
        <v/>
      </c>
      <c r="V250" s="21" t="str">
        <f>IF($L250="","",IF($J250="単板",(※編集不可※選択項目!$Q$7*$L250+※編集不可※選択項目!$U$7),(※編集不可※選択項目!$Q$8*$L250+※編集不可※選択項目!$U$8)))</f>
        <v/>
      </c>
    </row>
    <row r="251" spans="1:22" ht="25.05" customHeight="1" x14ac:dyDescent="0.2">
      <c r="A251" s="161">
        <f t="shared" si="24"/>
        <v>239</v>
      </c>
      <c r="B251" s="186" t="str">
        <f t="shared" si="25"/>
        <v/>
      </c>
      <c r="C251" s="163"/>
      <c r="D251" s="177" t="str">
        <f t="shared" si="26"/>
        <v/>
      </c>
      <c r="E251" s="177" t="str">
        <f t="shared" si="27"/>
        <v/>
      </c>
      <c r="F251" s="186" t="str">
        <f t="shared" si="28"/>
        <v/>
      </c>
      <c r="G251" s="163"/>
      <c r="H251" s="163"/>
      <c r="I251" s="164"/>
      <c r="J251" s="186" t="str">
        <f t="shared" si="29"/>
        <v/>
      </c>
      <c r="K251" s="164"/>
      <c r="L251" s="123"/>
      <c r="M251" s="187" t="str">
        <f>IF(COUNTIF(※編集不可※選択項目!$AG$3:$AG$11,I251&amp;K251)=1,VLOOKUP(I251&amp;K251,※編集不可※選択項目!$AG$3:$AH$11,2,FALSE),"")</f>
        <v/>
      </c>
      <c r="N251" s="182"/>
      <c r="O251" s="20"/>
      <c r="P251" s="165"/>
      <c r="Q251" s="20"/>
      <c r="R251" s="166"/>
      <c r="S251" s="97" t="str">
        <f t="shared" si="23"/>
        <v/>
      </c>
      <c r="T251" s="21" t="str">
        <f>IF($L251="","",IF($J251="単板",(※編集不可※選択項目!$Q$4*$L251+※編集不可※選択項目!$U$4),(※編集不可※選択項目!$Q$3*$L251+※編集不可※選択項目!$U$3)))</f>
        <v/>
      </c>
      <c r="U251" s="21" t="str">
        <f>IF($L251="","",IF($J251="単板",(※編集不可※選択項目!$Q$5*$L251+※編集不可※選択項目!$U$5),(※編集不可※選択項目!$Q244*$L251+※編集不可※選択項目!$U$6)))</f>
        <v/>
      </c>
      <c r="V251" s="21" t="str">
        <f>IF($L251="","",IF($J251="単板",(※編集不可※選択項目!$Q$7*$L251+※編集不可※選択項目!$U$7),(※編集不可※選択項目!$Q$8*$L251+※編集不可※選択項目!$U$8)))</f>
        <v/>
      </c>
    </row>
    <row r="252" spans="1:22" ht="25.05" customHeight="1" x14ac:dyDescent="0.2">
      <c r="A252" s="161">
        <f t="shared" si="24"/>
        <v>240</v>
      </c>
      <c r="B252" s="186" t="str">
        <f t="shared" si="25"/>
        <v/>
      </c>
      <c r="C252" s="163"/>
      <c r="D252" s="177" t="str">
        <f t="shared" si="26"/>
        <v/>
      </c>
      <c r="E252" s="177" t="str">
        <f t="shared" si="27"/>
        <v/>
      </c>
      <c r="F252" s="186" t="str">
        <f t="shared" si="28"/>
        <v/>
      </c>
      <c r="G252" s="163"/>
      <c r="H252" s="163"/>
      <c r="I252" s="164"/>
      <c r="J252" s="186" t="str">
        <f t="shared" si="29"/>
        <v/>
      </c>
      <c r="K252" s="164"/>
      <c r="L252" s="123"/>
      <c r="M252" s="187" t="str">
        <f>IF(COUNTIF(※編集不可※選択項目!$AG$3:$AG$11,I252&amp;K252)=1,VLOOKUP(I252&amp;K252,※編集不可※選択項目!$AG$3:$AH$11,2,FALSE),"")</f>
        <v/>
      </c>
      <c r="N252" s="182"/>
      <c r="O252" s="20"/>
      <c r="P252" s="165"/>
      <c r="Q252" s="20"/>
      <c r="R252" s="166"/>
      <c r="S252" s="97" t="str">
        <f t="shared" si="23"/>
        <v/>
      </c>
      <c r="T252" s="21" t="str">
        <f>IF($L252="","",IF($J252="単板",(※編集不可※選択項目!$Q$4*$L252+※編集不可※選択項目!$U$4),(※編集不可※選択項目!$Q$3*$L252+※編集不可※選択項目!$U$3)))</f>
        <v/>
      </c>
      <c r="U252" s="21" t="str">
        <f>IF($L252="","",IF($J252="単板",(※編集不可※選択項目!$Q$5*$L252+※編集不可※選択項目!$U$5),(※編集不可※選択項目!$Q245*$L252+※編集不可※選択項目!$U$6)))</f>
        <v/>
      </c>
      <c r="V252" s="21" t="str">
        <f>IF($L252="","",IF($J252="単板",(※編集不可※選択項目!$Q$7*$L252+※編集不可※選択項目!$U$7),(※編集不可※選択項目!$Q$8*$L252+※編集不可※選択項目!$U$8)))</f>
        <v/>
      </c>
    </row>
    <row r="253" spans="1:22" ht="25.05" customHeight="1" x14ac:dyDescent="0.2">
      <c r="A253" s="161">
        <f t="shared" si="24"/>
        <v>241</v>
      </c>
      <c r="B253" s="186" t="str">
        <f t="shared" si="25"/>
        <v/>
      </c>
      <c r="C253" s="163"/>
      <c r="D253" s="177" t="str">
        <f t="shared" si="26"/>
        <v/>
      </c>
      <c r="E253" s="177" t="str">
        <f t="shared" si="27"/>
        <v/>
      </c>
      <c r="F253" s="186" t="str">
        <f t="shared" si="28"/>
        <v/>
      </c>
      <c r="G253" s="163"/>
      <c r="H253" s="163"/>
      <c r="I253" s="164"/>
      <c r="J253" s="186" t="str">
        <f t="shared" si="29"/>
        <v/>
      </c>
      <c r="K253" s="164"/>
      <c r="L253" s="123"/>
      <c r="M253" s="187" t="str">
        <f>IF(COUNTIF(※編集不可※選択項目!$AG$3:$AG$11,I253&amp;K253)=1,VLOOKUP(I253&amp;K253,※編集不可※選択項目!$AG$3:$AH$11,2,FALSE),"")</f>
        <v/>
      </c>
      <c r="N253" s="182"/>
      <c r="O253" s="20"/>
      <c r="P253" s="165"/>
      <c r="Q253" s="20"/>
      <c r="R253" s="166"/>
      <c r="S253" s="97" t="str">
        <f t="shared" si="23"/>
        <v/>
      </c>
      <c r="T253" s="21" t="str">
        <f>IF($L253="","",IF($J253="単板",(※編集不可※選択項目!$Q$4*$L253+※編集不可※選択項目!$U$4),(※編集不可※選択項目!$Q$3*$L253+※編集不可※選択項目!$U$3)))</f>
        <v/>
      </c>
      <c r="U253" s="21" t="str">
        <f>IF($L253="","",IF($J253="単板",(※編集不可※選択項目!$Q$5*$L253+※編集不可※選択項目!$U$5),(※編集不可※選択項目!$Q246*$L253+※編集不可※選択項目!$U$6)))</f>
        <v/>
      </c>
      <c r="V253" s="21" t="str">
        <f>IF($L253="","",IF($J253="単板",(※編集不可※選択項目!$Q$7*$L253+※編集不可※選択項目!$U$7),(※編集不可※選択項目!$Q$8*$L253+※編集不可※選択項目!$U$8)))</f>
        <v/>
      </c>
    </row>
    <row r="254" spans="1:22" ht="25.05" customHeight="1" x14ac:dyDescent="0.2">
      <c r="A254" s="161">
        <f t="shared" si="24"/>
        <v>242</v>
      </c>
      <c r="B254" s="186" t="str">
        <f t="shared" si="25"/>
        <v/>
      </c>
      <c r="C254" s="163"/>
      <c r="D254" s="177" t="str">
        <f t="shared" si="26"/>
        <v/>
      </c>
      <c r="E254" s="177" t="str">
        <f t="shared" si="27"/>
        <v/>
      </c>
      <c r="F254" s="186" t="str">
        <f t="shared" si="28"/>
        <v/>
      </c>
      <c r="G254" s="163"/>
      <c r="H254" s="163"/>
      <c r="I254" s="164"/>
      <c r="J254" s="186" t="str">
        <f t="shared" si="29"/>
        <v/>
      </c>
      <c r="K254" s="164"/>
      <c r="L254" s="123"/>
      <c r="M254" s="187" t="str">
        <f>IF(COUNTIF(※編集不可※選択項目!$AG$3:$AG$11,I254&amp;K254)=1,VLOOKUP(I254&amp;K254,※編集不可※選択項目!$AG$3:$AH$11,2,FALSE),"")</f>
        <v/>
      </c>
      <c r="N254" s="182"/>
      <c r="O254" s="20"/>
      <c r="P254" s="165"/>
      <c r="Q254" s="20"/>
      <c r="R254" s="166"/>
      <c r="S254" s="97" t="str">
        <f t="shared" si="23"/>
        <v/>
      </c>
      <c r="T254" s="21" t="str">
        <f>IF($L254="","",IF($J254="単板",(※編集不可※選択項目!$Q$4*$L254+※編集不可※選択項目!$U$4),(※編集不可※選択項目!$Q$3*$L254+※編集不可※選択項目!$U$3)))</f>
        <v/>
      </c>
      <c r="U254" s="21" t="str">
        <f>IF($L254="","",IF($J254="単板",(※編集不可※選択項目!$Q$5*$L254+※編集不可※選択項目!$U$5),(※編集不可※選択項目!$Q247*$L254+※編集不可※選択項目!$U$6)))</f>
        <v/>
      </c>
      <c r="V254" s="21" t="str">
        <f>IF($L254="","",IF($J254="単板",(※編集不可※選択項目!$Q$7*$L254+※編集不可※選択項目!$U$7),(※編集不可※選択項目!$Q$8*$L254+※編集不可※選択項目!$U$8)))</f>
        <v/>
      </c>
    </row>
    <row r="255" spans="1:22" ht="25.05" customHeight="1" x14ac:dyDescent="0.2">
      <c r="A255" s="161">
        <f t="shared" si="24"/>
        <v>243</v>
      </c>
      <c r="B255" s="186" t="str">
        <f t="shared" si="25"/>
        <v/>
      </c>
      <c r="C255" s="163"/>
      <c r="D255" s="177" t="str">
        <f t="shared" si="26"/>
        <v/>
      </c>
      <c r="E255" s="177" t="str">
        <f t="shared" si="27"/>
        <v/>
      </c>
      <c r="F255" s="186" t="str">
        <f t="shared" si="28"/>
        <v/>
      </c>
      <c r="G255" s="163"/>
      <c r="H255" s="163"/>
      <c r="I255" s="164"/>
      <c r="J255" s="186" t="str">
        <f t="shared" si="29"/>
        <v/>
      </c>
      <c r="K255" s="164"/>
      <c r="L255" s="123"/>
      <c r="M255" s="187" t="str">
        <f>IF(COUNTIF(※編集不可※選択項目!$AG$3:$AG$11,I255&amp;K255)=1,VLOOKUP(I255&amp;K255,※編集不可※選択項目!$AG$3:$AH$11,2,FALSE),"")</f>
        <v/>
      </c>
      <c r="N255" s="182"/>
      <c r="O255" s="20"/>
      <c r="P255" s="165"/>
      <c r="Q255" s="20"/>
      <c r="R255" s="166"/>
      <c r="S255" s="97" t="str">
        <f t="shared" si="23"/>
        <v/>
      </c>
      <c r="T255" s="21" t="str">
        <f>IF($L255="","",IF($J255="単板",(※編集不可※選択項目!$Q$4*$L255+※編集不可※選択項目!$U$4),(※編集不可※選択項目!$Q$3*$L255+※編集不可※選択項目!$U$3)))</f>
        <v/>
      </c>
      <c r="U255" s="21" t="str">
        <f>IF($L255="","",IF($J255="単板",(※編集不可※選択項目!$Q$5*$L255+※編集不可※選択項目!$U$5),(※編集不可※選択項目!$Q248*$L255+※編集不可※選択項目!$U$6)))</f>
        <v/>
      </c>
      <c r="V255" s="21" t="str">
        <f>IF($L255="","",IF($J255="単板",(※編集不可※選択項目!$Q$7*$L255+※編集不可※選択項目!$U$7),(※編集不可※選択項目!$Q$8*$L255+※編集不可※選択項目!$U$8)))</f>
        <v/>
      </c>
    </row>
    <row r="256" spans="1:22" ht="25.05" customHeight="1" x14ac:dyDescent="0.2">
      <c r="A256" s="161">
        <f t="shared" si="24"/>
        <v>244</v>
      </c>
      <c r="B256" s="186" t="str">
        <f t="shared" si="25"/>
        <v/>
      </c>
      <c r="C256" s="163"/>
      <c r="D256" s="177" t="str">
        <f t="shared" si="26"/>
        <v/>
      </c>
      <c r="E256" s="177" t="str">
        <f t="shared" si="27"/>
        <v/>
      </c>
      <c r="F256" s="186" t="str">
        <f t="shared" si="28"/>
        <v/>
      </c>
      <c r="G256" s="163"/>
      <c r="H256" s="163"/>
      <c r="I256" s="164"/>
      <c r="J256" s="186" t="str">
        <f t="shared" si="29"/>
        <v/>
      </c>
      <c r="K256" s="164"/>
      <c r="L256" s="123"/>
      <c r="M256" s="187" t="str">
        <f>IF(COUNTIF(※編集不可※選択項目!$AG$3:$AG$11,I256&amp;K256)=1,VLOOKUP(I256&amp;K256,※編集不可※選択項目!$AG$3:$AH$11,2,FALSE),"")</f>
        <v/>
      </c>
      <c r="N256" s="182"/>
      <c r="O256" s="20"/>
      <c r="P256" s="165"/>
      <c r="Q256" s="20"/>
      <c r="R256" s="166"/>
      <c r="S256" s="97" t="str">
        <f t="shared" si="23"/>
        <v/>
      </c>
      <c r="T256" s="21" t="str">
        <f>IF($L256="","",IF($J256="単板",(※編集不可※選択項目!$Q$4*$L256+※編集不可※選択項目!$U$4),(※編集不可※選択項目!$Q$3*$L256+※編集不可※選択項目!$U$3)))</f>
        <v/>
      </c>
      <c r="U256" s="21" t="str">
        <f>IF($L256="","",IF($J256="単板",(※編集不可※選択項目!$Q$5*$L256+※編集不可※選択項目!$U$5),(※編集不可※選択項目!$Q249*$L256+※編集不可※選択項目!$U$6)))</f>
        <v/>
      </c>
      <c r="V256" s="21" t="str">
        <f>IF($L256="","",IF($J256="単板",(※編集不可※選択項目!$Q$7*$L256+※編集不可※選択項目!$U$7),(※編集不可※選択項目!$Q$8*$L256+※編集不可※選択項目!$U$8)))</f>
        <v/>
      </c>
    </row>
    <row r="257" spans="1:22" ht="25.05" customHeight="1" x14ac:dyDescent="0.2">
      <c r="A257" s="161">
        <f t="shared" si="24"/>
        <v>245</v>
      </c>
      <c r="B257" s="186" t="str">
        <f t="shared" si="25"/>
        <v/>
      </c>
      <c r="C257" s="163"/>
      <c r="D257" s="177" t="str">
        <f t="shared" si="26"/>
        <v/>
      </c>
      <c r="E257" s="177" t="str">
        <f t="shared" si="27"/>
        <v/>
      </c>
      <c r="F257" s="186" t="str">
        <f t="shared" si="28"/>
        <v/>
      </c>
      <c r="G257" s="163"/>
      <c r="H257" s="163"/>
      <c r="I257" s="164"/>
      <c r="J257" s="186" t="str">
        <f t="shared" si="29"/>
        <v/>
      </c>
      <c r="K257" s="164"/>
      <c r="L257" s="123"/>
      <c r="M257" s="187" t="str">
        <f>IF(COUNTIF(※編集不可※選択項目!$AG$3:$AG$11,I257&amp;K257)=1,VLOOKUP(I257&amp;K257,※編集不可※選択項目!$AG$3:$AH$11,2,FALSE),"")</f>
        <v/>
      </c>
      <c r="N257" s="182"/>
      <c r="O257" s="20"/>
      <c r="P257" s="165"/>
      <c r="Q257" s="20"/>
      <c r="R257" s="166"/>
      <c r="S257" s="97" t="str">
        <f t="shared" si="23"/>
        <v/>
      </c>
      <c r="T257" s="21" t="str">
        <f>IF($L257="","",IF($J257="単板",(※編集不可※選択項目!$Q$4*$L257+※編集不可※選択項目!$U$4),(※編集不可※選択項目!$Q$3*$L257+※編集不可※選択項目!$U$3)))</f>
        <v/>
      </c>
      <c r="U257" s="21" t="str">
        <f>IF($L257="","",IF($J257="単板",(※編集不可※選択項目!$Q$5*$L257+※編集不可※選択項目!$U$5),(※編集不可※選択項目!$Q250*$L257+※編集不可※選択項目!$U$6)))</f>
        <v/>
      </c>
      <c r="V257" s="21" t="str">
        <f>IF($L257="","",IF($J257="単板",(※編集不可※選択項目!$Q$7*$L257+※編集不可※選択項目!$U$7),(※編集不可※選択項目!$Q$8*$L257+※編集不可※選択項目!$U$8)))</f>
        <v/>
      </c>
    </row>
    <row r="258" spans="1:22" ht="25.05" customHeight="1" x14ac:dyDescent="0.2">
      <c r="A258" s="161">
        <f t="shared" si="24"/>
        <v>246</v>
      </c>
      <c r="B258" s="186" t="str">
        <f t="shared" si="25"/>
        <v/>
      </c>
      <c r="C258" s="163"/>
      <c r="D258" s="177" t="str">
        <f t="shared" si="26"/>
        <v/>
      </c>
      <c r="E258" s="177" t="str">
        <f t="shared" si="27"/>
        <v/>
      </c>
      <c r="F258" s="186" t="str">
        <f t="shared" si="28"/>
        <v/>
      </c>
      <c r="G258" s="163"/>
      <c r="H258" s="163"/>
      <c r="I258" s="164"/>
      <c r="J258" s="186" t="str">
        <f t="shared" si="29"/>
        <v/>
      </c>
      <c r="K258" s="164"/>
      <c r="L258" s="123"/>
      <c r="M258" s="187" t="str">
        <f>IF(COUNTIF(※編集不可※選択項目!$AG$3:$AG$11,I258&amp;K258)=1,VLOOKUP(I258&amp;K258,※編集不可※選択項目!$AG$3:$AH$11,2,FALSE),"")</f>
        <v/>
      </c>
      <c r="N258" s="182"/>
      <c r="O258" s="20"/>
      <c r="P258" s="165"/>
      <c r="Q258" s="20"/>
      <c r="R258" s="166"/>
      <c r="S258" s="97" t="str">
        <f t="shared" si="23"/>
        <v/>
      </c>
      <c r="T258" s="21" t="str">
        <f>IF($L258="","",IF($J258="単板",(※編集不可※選択項目!$Q$4*$L258+※編集不可※選択項目!$U$4),(※編集不可※選択項目!$Q$3*$L258+※編集不可※選択項目!$U$3)))</f>
        <v/>
      </c>
      <c r="U258" s="21" t="str">
        <f>IF($L258="","",IF($J258="単板",(※編集不可※選択項目!$Q$5*$L258+※編集不可※選択項目!$U$5),(※編集不可※選択項目!$Q251*$L258+※編集不可※選択項目!$U$6)))</f>
        <v/>
      </c>
      <c r="V258" s="21" t="str">
        <f>IF($L258="","",IF($J258="単板",(※編集不可※選択項目!$Q$7*$L258+※編集不可※選択項目!$U$7),(※編集不可※選択項目!$Q$8*$L258+※編集不可※選択項目!$U$8)))</f>
        <v/>
      </c>
    </row>
    <row r="259" spans="1:22" ht="25.05" customHeight="1" x14ac:dyDescent="0.2">
      <c r="A259" s="161">
        <f t="shared" si="24"/>
        <v>247</v>
      </c>
      <c r="B259" s="186" t="str">
        <f t="shared" si="25"/>
        <v/>
      </c>
      <c r="C259" s="163"/>
      <c r="D259" s="177" t="str">
        <f t="shared" si="26"/>
        <v/>
      </c>
      <c r="E259" s="177" t="str">
        <f t="shared" si="27"/>
        <v/>
      </c>
      <c r="F259" s="186" t="str">
        <f t="shared" si="28"/>
        <v/>
      </c>
      <c r="G259" s="163"/>
      <c r="H259" s="163"/>
      <c r="I259" s="164"/>
      <c r="J259" s="186" t="str">
        <f t="shared" si="29"/>
        <v/>
      </c>
      <c r="K259" s="164"/>
      <c r="L259" s="123"/>
      <c r="M259" s="187" t="str">
        <f>IF(COUNTIF(※編集不可※選択項目!$AG$3:$AG$11,I259&amp;K259)=1,VLOOKUP(I259&amp;K259,※編集不可※選択項目!$AG$3:$AH$11,2,FALSE),"")</f>
        <v/>
      </c>
      <c r="N259" s="182"/>
      <c r="O259" s="20"/>
      <c r="P259" s="165"/>
      <c r="Q259" s="20"/>
      <c r="R259" s="166"/>
      <c r="S259" s="97" t="str">
        <f t="shared" si="23"/>
        <v/>
      </c>
      <c r="T259" s="21" t="str">
        <f>IF($L259="","",IF($J259="単板",(※編集不可※選択項目!$Q$4*$L259+※編集不可※選択項目!$U$4),(※編集不可※選択項目!$Q$3*$L259+※編集不可※選択項目!$U$3)))</f>
        <v/>
      </c>
      <c r="U259" s="21" t="str">
        <f>IF($L259="","",IF($J259="単板",(※編集不可※選択項目!$Q$5*$L259+※編集不可※選択項目!$U$5),(※編集不可※選択項目!$Q252*$L259+※編集不可※選択項目!$U$6)))</f>
        <v/>
      </c>
      <c r="V259" s="21" t="str">
        <f>IF($L259="","",IF($J259="単板",(※編集不可※選択項目!$Q$7*$L259+※編集不可※選択項目!$U$7),(※編集不可※選択項目!$Q$8*$L259+※編集不可※選択項目!$U$8)))</f>
        <v/>
      </c>
    </row>
    <row r="260" spans="1:22" ht="25.05" customHeight="1" x14ac:dyDescent="0.2">
      <c r="A260" s="161">
        <f t="shared" si="24"/>
        <v>248</v>
      </c>
      <c r="B260" s="186" t="str">
        <f t="shared" si="25"/>
        <v/>
      </c>
      <c r="C260" s="163"/>
      <c r="D260" s="177" t="str">
        <f t="shared" si="26"/>
        <v/>
      </c>
      <c r="E260" s="177" t="str">
        <f t="shared" si="27"/>
        <v/>
      </c>
      <c r="F260" s="186" t="str">
        <f t="shared" si="28"/>
        <v/>
      </c>
      <c r="G260" s="163"/>
      <c r="H260" s="163"/>
      <c r="I260" s="164"/>
      <c r="J260" s="186" t="str">
        <f t="shared" si="29"/>
        <v/>
      </c>
      <c r="K260" s="164"/>
      <c r="L260" s="123"/>
      <c r="M260" s="187" t="str">
        <f>IF(COUNTIF(※編集不可※選択項目!$AG$3:$AG$11,I260&amp;K260)=1,VLOOKUP(I260&amp;K260,※編集不可※選択項目!$AG$3:$AH$11,2,FALSE),"")</f>
        <v/>
      </c>
      <c r="N260" s="182"/>
      <c r="O260" s="20"/>
      <c r="P260" s="165"/>
      <c r="Q260" s="20"/>
      <c r="R260" s="166"/>
      <c r="S260" s="97" t="str">
        <f t="shared" si="23"/>
        <v/>
      </c>
      <c r="T260" s="21" t="str">
        <f>IF($L260="","",IF($J260="単板",(※編集不可※選択項目!$Q$4*$L260+※編集不可※選択項目!$U$4),(※編集不可※選択項目!$Q$3*$L260+※編集不可※選択項目!$U$3)))</f>
        <v/>
      </c>
      <c r="U260" s="21" t="str">
        <f>IF($L260="","",IF($J260="単板",(※編集不可※選択項目!$Q$5*$L260+※編集不可※選択項目!$U$5),(※編集不可※選択項目!$Q253*$L260+※編集不可※選択項目!$U$6)))</f>
        <v/>
      </c>
      <c r="V260" s="21" t="str">
        <f>IF($L260="","",IF($J260="単板",(※編集不可※選択項目!$Q$7*$L260+※編集不可※選択項目!$U$7),(※編集不可※選択項目!$Q$8*$L260+※編集不可※選択項目!$U$8)))</f>
        <v/>
      </c>
    </row>
    <row r="261" spans="1:22" ht="25.05" customHeight="1" x14ac:dyDescent="0.2">
      <c r="A261" s="161">
        <f t="shared" si="24"/>
        <v>249</v>
      </c>
      <c r="B261" s="186" t="str">
        <f t="shared" si="25"/>
        <v/>
      </c>
      <c r="C261" s="163"/>
      <c r="D261" s="177" t="str">
        <f t="shared" si="26"/>
        <v/>
      </c>
      <c r="E261" s="177" t="str">
        <f t="shared" si="27"/>
        <v/>
      </c>
      <c r="F261" s="186" t="str">
        <f t="shared" si="28"/>
        <v/>
      </c>
      <c r="G261" s="163"/>
      <c r="H261" s="163"/>
      <c r="I261" s="164"/>
      <c r="J261" s="186" t="str">
        <f t="shared" si="29"/>
        <v/>
      </c>
      <c r="K261" s="164"/>
      <c r="L261" s="123"/>
      <c r="M261" s="187" t="str">
        <f>IF(COUNTIF(※編集不可※選択項目!$AG$3:$AG$11,I261&amp;K261)=1,VLOOKUP(I261&amp;K261,※編集不可※選択項目!$AG$3:$AH$11,2,FALSE),"")</f>
        <v/>
      </c>
      <c r="N261" s="182"/>
      <c r="O261" s="20"/>
      <c r="P261" s="165"/>
      <c r="Q261" s="20"/>
      <c r="R261" s="166"/>
      <c r="S261" s="97" t="str">
        <f t="shared" si="23"/>
        <v/>
      </c>
      <c r="T261" s="21" t="str">
        <f>IF($L261="","",IF($J261="単板",(※編集不可※選択項目!$Q$4*$L261+※編集不可※選択項目!$U$4),(※編集不可※選択項目!$Q$3*$L261+※編集不可※選択項目!$U$3)))</f>
        <v/>
      </c>
      <c r="U261" s="21" t="str">
        <f>IF($L261="","",IF($J261="単板",(※編集不可※選択項目!$Q$5*$L261+※編集不可※選択項目!$U$5),(※編集不可※選択項目!$Q254*$L261+※編集不可※選択項目!$U$6)))</f>
        <v/>
      </c>
      <c r="V261" s="21" t="str">
        <f>IF($L261="","",IF($J261="単板",(※編集不可※選択項目!$Q$7*$L261+※編集不可※選択項目!$U$7),(※編集不可※選択項目!$Q$8*$L261+※編集不可※選択項目!$U$8)))</f>
        <v/>
      </c>
    </row>
    <row r="262" spans="1:22" ht="25.05" customHeight="1" x14ac:dyDescent="0.2">
      <c r="A262" s="161">
        <f t="shared" si="24"/>
        <v>250</v>
      </c>
      <c r="B262" s="186" t="str">
        <f t="shared" si="25"/>
        <v/>
      </c>
      <c r="C262" s="163"/>
      <c r="D262" s="177" t="str">
        <f t="shared" si="26"/>
        <v/>
      </c>
      <c r="E262" s="177" t="str">
        <f t="shared" si="27"/>
        <v/>
      </c>
      <c r="F262" s="186" t="str">
        <f t="shared" si="28"/>
        <v/>
      </c>
      <c r="G262" s="163"/>
      <c r="H262" s="163"/>
      <c r="I262" s="164"/>
      <c r="J262" s="186" t="str">
        <f t="shared" si="29"/>
        <v/>
      </c>
      <c r="K262" s="164"/>
      <c r="L262" s="123"/>
      <c r="M262" s="187" t="str">
        <f>IF(COUNTIF(※編集不可※選択項目!$AG$3:$AG$11,I262&amp;K262)=1,VLOOKUP(I262&amp;K262,※編集不可※選択項目!$AG$3:$AH$11,2,FALSE),"")</f>
        <v/>
      </c>
      <c r="N262" s="182"/>
      <c r="O262" s="20"/>
      <c r="P262" s="165"/>
      <c r="Q262" s="20"/>
      <c r="R262" s="166"/>
      <c r="S262" s="97" t="str">
        <f t="shared" si="23"/>
        <v/>
      </c>
      <c r="T262" s="21" t="str">
        <f>IF($L262="","",IF($J262="単板",(※編集不可※選択項目!$Q$4*$L262+※編集不可※選択項目!$U$4),(※編集不可※選択項目!$Q$3*$L262+※編集不可※選択項目!$U$3)))</f>
        <v/>
      </c>
      <c r="U262" s="21" t="str">
        <f>IF($L262="","",IF($J262="単板",(※編集不可※選択項目!$Q$5*$L262+※編集不可※選択項目!$U$5),(※編集不可※選択項目!$Q255*$L262+※編集不可※選択項目!$U$6)))</f>
        <v/>
      </c>
      <c r="V262" s="21" t="str">
        <f>IF($L262="","",IF($J262="単板",(※編集不可※選択項目!$Q$7*$L262+※編集不可※選択項目!$U$7),(※編集不可※選択項目!$Q$8*$L262+※編集不可※選択項目!$U$8)))</f>
        <v/>
      </c>
    </row>
    <row r="263" spans="1:22" ht="25.05" customHeight="1" x14ac:dyDescent="0.2">
      <c r="A263" s="161">
        <f t="shared" si="24"/>
        <v>251</v>
      </c>
      <c r="B263" s="186" t="str">
        <f t="shared" si="25"/>
        <v/>
      </c>
      <c r="C263" s="163"/>
      <c r="D263" s="177" t="str">
        <f t="shared" si="26"/>
        <v/>
      </c>
      <c r="E263" s="177" t="str">
        <f t="shared" si="27"/>
        <v/>
      </c>
      <c r="F263" s="186" t="str">
        <f t="shared" si="28"/>
        <v/>
      </c>
      <c r="G263" s="163"/>
      <c r="H263" s="163"/>
      <c r="I263" s="164"/>
      <c r="J263" s="186" t="str">
        <f t="shared" si="29"/>
        <v/>
      </c>
      <c r="K263" s="164"/>
      <c r="L263" s="123"/>
      <c r="M263" s="187" t="str">
        <f>IF(COUNTIF(※編集不可※選択項目!$AG$3:$AG$11,I263&amp;K263)=1,VLOOKUP(I263&amp;K263,※編集不可※選択項目!$AG$3:$AH$11,2,FALSE),"")</f>
        <v/>
      </c>
      <c r="N263" s="182"/>
      <c r="O263" s="20"/>
      <c r="P263" s="165"/>
      <c r="Q263" s="20"/>
      <c r="R263" s="166"/>
      <c r="S263" s="97" t="str">
        <f t="shared" si="23"/>
        <v/>
      </c>
      <c r="T263" s="21" t="str">
        <f>IF($L263="","",IF($J263="単板",(※編集不可※選択項目!$Q$4*$L263+※編集不可※選択項目!$U$4),(※編集不可※選択項目!$Q$3*$L263+※編集不可※選択項目!$U$3)))</f>
        <v/>
      </c>
      <c r="U263" s="21" t="str">
        <f>IF($L263="","",IF($J263="単板",(※編集不可※選択項目!$Q$5*$L263+※編集不可※選択項目!$U$5),(※編集不可※選択項目!$Q256*$L263+※編集不可※選択項目!$U$6)))</f>
        <v/>
      </c>
      <c r="V263" s="21" t="str">
        <f>IF($L263="","",IF($J263="単板",(※編集不可※選択項目!$Q$7*$L263+※編集不可※選択項目!$U$7),(※編集不可※選択項目!$Q$8*$L263+※編集不可※選択項目!$U$8)))</f>
        <v/>
      </c>
    </row>
    <row r="264" spans="1:22" ht="25.05" customHeight="1" x14ac:dyDescent="0.2">
      <c r="A264" s="161">
        <f t="shared" si="24"/>
        <v>252</v>
      </c>
      <c r="B264" s="186" t="str">
        <f t="shared" si="25"/>
        <v/>
      </c>
      <c r="C264" s="163"/>
      <c r="D264" s="177" t="str">
        <f t="shared" si="26"/>
        <v/>
      </c>
      <c r="E264" s="177" t="str">
        <f t="shared" si="27"/>
        <v/>
      </c>
      <c r="F264" s="186" t="str">
        <f t="shared" si="28"/>
        <v/>
      </c>
      <c r="G264" s="163"/>
      <c r="H264" s="163"/>
      <c r="I264" s="164"/>
      <c r="J264" s="186" t="str">
        <f t="shared" si="29"/>
        <v/>
      </c>
      <c r="K264" s="164"/>
      <c r="L264" s="123"/>
      <c r="M264" s="187" t="str">
        <f>IF(COUNTIF(※編集不可※選択項目!$AG$3:$AG$11,I264&amp;K264)=1,VLOOKUP(I264&amp;K264,※編集不可※選択項目!$AG$3:$AH$11,2,FALSE),"")</f>
        <v/>
      </c>
      <c r="N264" s="182"/>
      <c r="O264" s="20"/>
      <c r="P264" s="165"/>
      <c r="Q264" s="20"/>
      <c r="R264" s="166"/>
      <c r="S264" s="97" t="str">
        <f t="shared" si="23"/>
        <v/>
      </c>
      <c r="T264" s="21" t="str">
        <f>IF($L264="","",IF($J264="単板",(※編集不可※選択項目!$Q$4*$L264+※編集不可※選択項目!$U$4),(※編集不可※選択項目!$Q$3*$L264+※編集不可※選択項目!$U$3)))</f>
        <v/>
      </c>
      <c r="U264" s="21" t="str">
        <f>IF($L264="","",IF($J264="単板",(※編集不可※選択項目!$Q$5*$L264+※編集不可※選択項目!$U$5),(※編集不可※選択項目!$Q257*$L264+※編集不可※選択項目!$U$6)))</f>
        <v/>
      </c>
      <c r="V264" s="21" t="str">
        <f>IF($L264="","",IF($J264="単板",(※編集不可※選択項目!$Q$7*$L264+※編集不可※選択項目!$U$7),(※編集不可※選択項目!$Q$8*$L264+※編集不可※選択項目!$U$8)))</f>
        <v/>
      </c>
    </row>
    <row r="265" spans="1:22" ht="25.05" customHeight="1" x14ac:dyDescent="0.2">
      <c r="A265" s="161">
        <f t="shared" si="24"/>
        <v>253</v>
      </c>
      <c r="B265" s="186" t="str">
        <f t="shared" si="25"/>
        <v/>
      </c>
      <c r="C265" s="163"/>
      <c r="D265" s="177" t="str">
        <f t="shared" si="26"/>
        <v/>
      </c>
      <c r="E265" s="177" t="str">
        <f t="shared" si="27"/>
        <v/>
      </c>
      <c r="F265" s="186" t="str">
        <f t="shared" si="28"/>
        <v/>
      </c>
      <c r="G265" s="163"/>
      <c r="H265" s="163"/>
      <c r="I265" s="164"/>
      <c r="J265" s="186" t="str">
        <f t="shared" si="29"/>
        <v/>
      </c>
      <c r="K265" s="164"/>
      <c r="L265" s="123"/>
      <c r="M265" s="187" t="str">
        <f>IF(COUNTIF(※編集不可※選択項目!$AG$3:$AG$11,I265&amp;K265)=1,VLOOKUP(I265&amp;K265,※編集不可※選択項目!$AG$3:$AH$11,2,FALSE),"")</f>
        <v/>
      </c>
      <c r="N265" s="182"/>
      <c r="O265" s="20"/>
      <c r="P265" s="165"/>
      <c r="Q265" s="20"/>
      <c r="R265" s="166"/>
      <c r="S265" s="97" t="str">
        <f t="shared" si="23"/>
        <v/>
      </c>
      <c r="T265" s="21" t="str">
        <f>IF($L265="","",IF($J265="単板",(※編集不可※選択項目!$Q$4*$L265+※編集不可※選択項目!$U$4),(※編集不可※選択項目!$Q$3*$L265+※編集不可※選択項目!$U$3)))</f>
        <v/>
      </c>
      <c r="U265" s="21" t="str">
        <f>IF($L265="","",IF($J265="単板",(※編集不可※選択項目!$Q$5*$L265+※編集不可※選択項目!$U$5),(※編集不可※選択項目!$Q258*$L265+※編集不可※選択項目!$U$6)))</f>
        <v/>
      </c>
      <c r="V265" s="21" t="str">
        <f>IF($L265="","",IF($J265="単板",(※編集不可※選択項目!$Q$7*$L265+※編集不可※選択項目!$U$7),(※編集不可※選択項目!$Q$8*$L265+※編集不可※選択項目!$U$8)))</f>
        <v/>
      </c>
    </row>
    <row r="266" spans="1:22" ht="25.05" customHeight="1" x14ac:dyDescent="0.2">
      <c r="A266" s="161">
        <f t="shared" si="24"/>
        <v>254</v>
      </c>
      <c r="B266" s="186" t="str">
        <f t="shared" si="25"/>
        <v/>
      </c>
      <c r="C266" s="163"/>
      <c r="D266" s="177" t="str">
        <f t="shared" si="26"/>
        <v/>
      </c>
      <c r="E266" s="177" t="str">
        <f t="shared" si="27"/>
        <v/>
      </c>
      <c r="F266" s="186" t="str">
        <f t="shared" si="28"/>
        <v/>
      </c>
      <c r="G266" s="163"/>
      <c r="H266" s="163"/>
      <c r="I266" s="164"/>
      <c r="J266" s="186" t="str">
        <f t="shared" si="29"/>
        <v/>
      </c>
      <c r="K266" s="164"/>
      <c r="L266" s="123"/>
      <c r="M266" s="187" t="str">
        <f>IF(COUNTIF(※編集不可※選択項目!$AG$3:$AG$11,I266&amp;K266)=1,VLOOKUP(I266&amp;K266,※編集不可※選択項目!$AG$3:$AH$11,2,FALSE),"")</f>
        <v/>
      </c>
      <c r="N266" s="182"/>
      <c r="O266" s="20"/>
      <c r="P266" s="165"/>
      <c r="Q266" s="20"/>
      <c r="R266" s="166"/>
      <c r="S266" s="97" t="str">
        <f t="shared" si="23"/>
        <v/>
      </c>
      <c r="T266" s="21" t="str">
        <f>IF($L266="","",IF($J266="単板",(※編集不可※選択項目!$Q$4*$L266+※編集不可※選択項目!$U$4),(※編集不可※選択項目!$Q$3*$L266+※編集不可※選択項目!$U$3)))</f>
        <v/>
      </c>
      <c r="U266" s="21" t="str">
        <f>IF($L266="","",IF($J266="単板",(※編集不可※選択項目!$Q$5*$L266+※編集不可※選択項目!$U$5),(※編集不可※選択項目!$Q259*$L266+※編集不可※選択項目!$U$6)))</f>
        <v/>
      </c>
      <c r="V266" s="21" t="str">
        <f>IF($L266="","",IF($J266="単板",(※編集不可※選択項目!$Q$7*$L266+※編集不可※選択項目!$U$7),(※編集不可※選択項目!$Q$8*$L266+※編集不可※選択項目!$U$8)))</f>
        <v/>
      </c>
    </row>
    <row r="267" spans="1:22" ht="25.05" customHeight="1" x14ac:dyDescent="0.2">
      <c r="A267" s="161">
        <f t="shared" si="24"/>
        <v>255</v>
      </c>
      <c r="B267" s="186" t="str">
        <f t="shared" si="25"/>
        <v/>
      </c>
      <c r="C267" s="163"/>
      <c r="D267" s="177" t="str">
        <f t="shared" si="26"/>
        <v/>
      </c>
      <c r="E267" s="177" t="str">
        <f t="shared" si="27"/>
        <v/>
      </c>
      <c r="F267" s="186" t="str">
        <f t="shared" si="28"/>
        <v/>
      </c>
      <c r="G267" s="163"/>
      <c r="H267" s="163"/>
      <c r="I267" s="164"/>
      <c r="J267" s="186" t="str">
        <f t="shared" si="29"/>
        <v/>
      </c>
      <c r="K267" s="164"/>
      <c r="L267" s="123"/>
      <c r="M267" s="187" t="str">
        <f>IF(COUNTIF(※編集不可※選択項目!$AG$3:$AG$11,I267&amp;K267)=1,VLOOKUP(I267&amp;K267,※編集不可※選択項目!$AG$3:$AH$11,2,FALSE),"")</f>
        <v/>
      </c>
      <c r="N267" s="182"/>
      <c r="O267" s="20"/>
      <c r="P267" s="165"/>
      <c r="Q267" s="20"/>
      <c r="R267" s="166"/>
      <c r="S267" s="97" t="str">
        <f t="shared" si="23"/>
        <v/>
      </c>
      <c r="T267" s="21" t="str">
        <f>IF($L267="","",IF($J267="単板",(※編集不可※選択項目!$Q$4*$L267+※編集不可※選択項目!$U$4),(※編集不可※選択項目!$Q$3*$L267+※編集不可※選択項目!$U$3)))</f>
        <v/>
      </c>
      <c r="U267" s="21" t="str">
        <f>IF($L267="","",IF($J267="単板",(※編集不可※選択項目!$Q$5*$L267+※編集不可※選択項目!$U$5),(※編集不可※選択項目!$Q260*$L267+※編集不可※選択項目!$U$6)))</f>
        <v/>
      </c>
      <c r="V267" s="21" t="str">
        <f>IF($L267="","",IF($J267="単板",(※編集不可※選択項目!$Q$7*$L267+※編集不可※選択項目!$U$7),(※編集不可※選択項目!$Q$8*$L267+※編集不可※選択項目!$U$8)))</f>
        <v/>
      </c>
    </row>
    <row r="268" spans="1:22" ht="25.05" customHeight="1" x14ac:dyDescent="0.2">
      <c r="A268" s="161">
        <f t="shared" si="24"/>
        <v>256</v>
      </c>
      <c r="B268" s="186" t="str">
        <f t="shared" si="25"/>
        <v/>
      </c>
      <c r="C268" s="163"/>
      <c r="D268" s="177" t="str">
        <f t="shared" si="26"/>
        <v/>
      </c>
      <c r="E268" s="177" t="str">
        <f t="shared" si="27"/>
        <v/>
      </c>
      <c r="F268" s="186" t="str">
        <f t="shared" si="28"/>
        <v/>
      </c>
      <c r="G268" s="163"/>
      <c r="H268" s="163"/>
      <c r="I268" s="164"/>
      <c r="J268" s="186" t="str">
        <f t="shared" si="29"/>
        <v/>
      </c>
      <c r="K268" s="164"/>
      <c r="L268" s="123"/>
      <c r="M268" s="187" t="str">
        <f>IF(COUNTIF(※編集不可※選択項目!$AG$3:$AG$11,I268&amp;K268)=1,VLOOKUP(I268&amp;K268,※編集不可※選択項目!$AG$3:$AH$11,2,FALSE),"")</f>
        <v/>
      </c>
      <c r="N268" s="182"/>
      <c r="O268" s="20"/>
      <c r="P268" s="165"/>
      <c r="Q268" s="20"/>
      <c r="R268" s="166"/>
      <c r="S268" s="97" t="str">
        <f t="shared" si="23"/>
        <v/>
      </c>
      <c r="T268" s="21" t="str">
        <f>IF($L268="","",IF($J268="単板",(※編集不可※選択項目!$Q$4*$L268+※編集不可※選択項目!$U$4),(※編集不可※選択項目!$Q$3*$L268+※編集不可※選択項目!$U$3)))</f>
        <v/>
      </c>
      <c r="U268" s="21" t="str">
        <f>IF($L268="","",IF($J268="単板",(※編集不可※選択項目!$Q$5*$L268+※編集不可※選択項目!$U$5),(※編集不可※選択項目!$Q261*$L268+※編集不可※選択項目!$U$6)))</f>
        <v/>
      </c>
      <c r="V268" s="21" t="str">
        <f>IF($L268="","",IF($J268="単板",(※編集不可※選択項目!$Q$7*$L268+※編集不可※選択項目!$U$7),(※編集不可※選択項目!$Q$8*$L268+※編集不可※選択項目!$U$8)))</f>
        <v/>
      </c>
    </row>
    <row r="269" spans="1:22" ht="25.05" customHeight="1" x14ac:dyDescent="0.2">
      <c r="A269" s="161">
        <f t="shared" si="24"/>
        <v>257</v>
      </c>
      <c r="B269" s="186" t="str">
        <f t="shared" si="25"/>
        <v/>
      </c>
      <c r="C269" s="163"/>
      <c r="D269" s="177" t="str">
        <f t="shared" si="26"/>
        <v/>
      </c>
      <c r="E269" s="177" t="str">
        <f t="shared" si="27"/>
        <v/>
      </c>
      <c r="F269" s="186" t="str">
        <f t="shared" si="28"/>
        <v/>
      </c>
      <c r="G269" s="163"/>
      <c r="H269" s="163"/>
      <c r="I269" s="164"/>
      <c r="J269" s="186" t="str">
        <f t="shared" si="29"/>
        <v/>
      </c>
      <c r="K269" s="164"/>
      <c r="L269" s="123"/>
      <c r="M269" s="187" t="str">
        <f>IF(COUNTIF(※編集不可※選択項目!$AG$3:$AG$11,I269&amp;K269)=1,VLOOKUP(I269&amp;K269,※編集不可※選択項目!$AG$3:$AH$11,2,FALSE),"")</f>
        <v/>
      </c>
      <c r="N269" s="182"/>
      <c r="O269" s="20"/>
      <c r="P269" s="165"/>
      <c r="Q269" s="20"/>
      <c r="R269" s="166"/>
      <c r="S269" s="97" t="str">
        <f t="shared" ref="S269:S332" si="30">IF($P269="","",$P269&amp;"("&amp;J$13&amp;")")</f>
        <v/>
      </c>
      <c r="T269" s="21" t="str">
        <f>IF($L269="","",IF($J269="単板",(※編集不可※選択項目!$Q$4*$L269+※編集不可※選択項目!$U$4),(※編集不可※選択項目!$Q$3*$L269+※編集不可※選択項目!$U$3)))</f>
        <v/>
      </c>
      <c r="U269" s="21" t="str">
        <f>IF($L269="","",IF($J269="単板",(※編集不可※選択項目!$Q$5*$L269+※編集不可※選択項目!$U$5),(※編集不可※選択項目!$Q262*$L269+※編集不可※選択項目!$U$6)))</f>
        <v/>
      </c>
      <c r="V269" s="21" t="str">
        <f>IF($L269="","",IF($J269="単板",(※編集不可※選択項目!$Q$7*$L269+※編集不可※選択項目!$U$7),(※編集不可※選択項目!$Q$8*$L269+※編集不可※選択項目!$U$8)))</f>
        <v/>
      </c>
    </row>
    <row r="270" spans="1:22" ht="25.05" customHeight="1" x14ac:dyDescent="0.2">
      <c r="A270" s="161">
        <f t="shared" ref="A270:A333" si="31">ROW()-12</f>
        <v>258</v>
      </c>
      <c r="B270" s="186" t="str">
        <f t="shared" ref="B270:B333" si="32">IF($C270="","","断熱窓")</f>
        <v/>
      </c>
      <c r="C270" s="163"/>
      <c r="D270" s="177" t="str">
        <f t="shared" ref="D270:D333" si="33">IF($C$2="","",IF($C270="","",$C$2))</f>
        <v/>
      </c>
      <c r="E270" s="177" t="str">
        <f t="shared" ref="E270:E333" si="34">IF($F$2="","",IF($C270="","",$F$2))</f>
        <v/>
      </c>
      <c r="F270" s="186" t="str">
        <f t="shared" ref="F270:F333" si="35">IF(G270="","",IF(K270="",G270,_xlfn.CONCAT(G270,"[",K270,"]")))</f>
        <v/>
      </c>
      <c r="G270" s="163"/>
      <c r="H270" s="163"/>
      <c r="I270" s="164"/>
      <c r="J270" s="186" t="str">
        <f t="shared" ref="J270:J333" si="36">IF(I270="","",IF(I270="単板","単板ガラス","複層ガラス"))</f>
        <v/>
      </c>
      <c r="K270" s="164"/>
      <c r="L270" s="123"/>
      <c r="M270" s="187" t="str">
        <f>IF(COUNTIF(※編集不可※選択項目!$AG$3:$AG$11,I270&amp;K270)=1,VLOOKUP(I270&amp;K270,※編集不可※選択項目!$AG$3:$AH$11,2,FALSE),"")</f>
        <v/>
      </c>
      <c r="N270" s="182"/>
      <c r="O270" s="20"/>
      <c r="P270" s="165"/>
      <c r="Q270" s="20"/>
      <c r="R270" s="166"/>
      <c r="S270" s="97" t="str">
        <f t="shared" si="30"/>
        <v/>
      </c>
      <c r="T270" s="21" t="str">
        <f>IF($L270="","",IF($J270="単板",(※編集不可※選択項目!$Q$4*$L270+※編集不可※選択項目!$U$4),(※編集不可※選択項目!$Q$3*$L270+※編集不可※選択項目!$U$3)))</f>
        <v/>
      </c>
      <c r="U270" s="21" t="str">
        <f>IF($L270="","",IF($J270="単板",(※編集不可※選択項目!$Q$5*$L270+※編集不可※選択項目!$U$5),(※編集不可※選択項目!$Q263*$L270+※編集不可※選択項目!$U$6)))</f>
        <v/>
      </c>
      <c r="V270" s="21" t="str">
        <f>IF($L270="","",IF($J270="単板",(※編集不可※選択項目!$Q$7*$L270+※編集不可※選択項目!$U$7),(※編集不可※選択項目!$Q$8*$L270+※編集不可※選択項目!$U$8)))</f>
        <v/>
      </c>
    </row>
    <row r="271" spans="1:22" ht="25.05" customHeight="1" x14ac:dyDescent="0.2">
      <c r="A271" s="161">
        <f t="shared" si="31"/>
        <v>259</v>
      </c>
      <c r="B271" s="186" t="str">
        <f t="shared" si="32"/>
        <v/>
      </c>
      <c r="C271" s="163"/>
      <c r="D271" s="177" t="str">
        <f t="shared" si="33"/>
        <v/>
      </c>
      <c r="E271" s="177" t="str">
        <f t="shared" si="34"/>
        <v/>
      </c>
      <c r="F271" s="186" t="str">
        <f t="shared" si="35"/>
        <v/>
      </c>
      <c r="G271" s="163"/>
      <c r="H271" s="163"/>
      <c r="I271" s="164"/>
      <c r="J271" s="186" t="str">
        <f t="shared" si="36"/>
        <v/>
      </c>
      <c r="K271" s="164"/>
      <c r="L271" s="123"/>
      <c r="M271" s="187" t="str">
        <f>IF(COUNTIF(※編集不可※選択項目!$AG$3:$AG$11,I271&amp;K271)=1,VLOOKUP(I271&amp;K271,※編集不可※選択項目!$AG$3:$AH$11,2,FALSE),"")</f>
        <v/>
      </c>
      <c r="N271" s="182"/>
      <c r="O271" s="20"/>
      <c r="P271" s="165"/>
      <c r="Q271" s="20"/>
      <c r="R271" s="166"/>
      <c r="S271" s="97" t="str">
        <f t="shared" si="30"/>
        <v/>
      </c>
      <c r="T271" s="21" t="str">
        <f>IF($L271="","",IF($J271="単板",(※編集不可※選択項目!$Q$4*$L271+※編集不可※選択項目!$U$4),(※編集不可※選択項目!$Q$3*$L271+※編集不可※選択項目!$U$3)))</f>
        <v/>
      </c>
      <c r="U271" s="21" t="str">
        <f>IF($L271="","",IF($J271="単板",(※編集不可※選択項目!$Q$5*$L271+※編集不可※選択項目!$U$5),(※編集不可※選択項目!$Q264*$L271+※編集不可※選択項目!$U$6)))</f>
        <v/>
      </c>
      <c r="V271" s="21" t="str">
        <f>IF($L271="","",IF($J271="単板",(※編集不可※選択項目!$Q$7*$L271+※編集不可※選択項目!$U$7),(※編集不可※選択項目!$Q$8*$L271+※編集不可※選択項目!$U$8)))</f>
        <v/>
      </c>
    </row>
    <row r="272" spans="1:22" ht="25.05" customHeight="1" x14ac:dyDescent="0.2">
      <c r="A272" s="161">
        <f t="shared" si="31"/>
        <v>260</v>
      </c>
      <c r="B272" s="186" t="str">
        <f t="shared" si="32"/>
        <v/>
      </c>
      <c r="C272" s="163"/>
      <c r="D272" s="177" t="str">
        <f t="shared" si="33"/>
        <v/>
      </c>
      <c r="E272" s="177" t="str">
        <f t="shared" si="34"/>
        <v/>
      </c>
      <c r="F272" s="186" t="str">
        <f t="shared" si="35"/>
        <v/>
      </c>
      <c r="G272" s="163"/>
      <c r="H272" s="163"/>
      <c r="I272" s="164"/>
      <c r="J272" s="186" t="str">
        <f t="shared" si="36"/>
        <v/>
      </c>
      <c r="K272" s="164"/>
      <c r="L272" s="123"/>
      <c r="M272" s="187" t="str">
        <f>IF(COUNTIF(※編集不可※選択項目!$AG$3:$AG$11,I272&amp;K272)=1,VLOOKUP(I272&amp;K272,※編集不可※選択項目!$AG$3:$AH$11,2,FALSE),"")</f>
        <v/>
      </c>
      <c r="N272" s="182"/>
      <c r="O272" s="20"/>
      <c r="P272" s="165"/>
      <c r="Q272" s="20"/>
      <c r="R272" s="166"/>
      <c r="S272" s="97" t="str">
        <f t="shared" si="30"/>
        <v/>
      </c>
      <c r="T272" s="21" t="str">
        <f>IF($L272="","",IF($J272="単板",(※編集不可※選択項目!$Q$4*$L272+※編集不可※選択項目!$U$4),(※編集不可※選択項目!$Q$3*$L272+※編集不可※選択項目!$U$3)))</f>
        <v/>
      </c>
      <c r="U272" s="21" t="str">
        <f>IF($L272="","",IF($J272="単板",(※編集不可※選択項目!$Q$5*$L272+※編集不可※選択項目!$U$5),(※編集不可※選択項目!$Q265*$L272+※編集不可※選択項目!$U$6)))</f>
        <v/>
      </c>
      <c r="V272" s="21" t="str">
        <f>IF($L272="","",IF($J272="単板",(※編集不可※選択項目!$Q$7*$L272+※編集不可※選択項目!$U$7),(※編集不可※選択項目!$Q$8*$L272+※編集不可※選択項目!$U$8)))</f>
        <v/>
      </c>
    </row>
    <row r="273" spans="1:22" ht="25.05" customHeight="1" x14ac:dyDescent="0.2">
      <c r="A273" s="161">
        <f t="shared" si="31"/>
        <v>261</v>
      </c>
      <c r="B273" s="186" t="str">
        <f t="shared" si="32"/>
        <v/>
      </c>
      <c r="C273" s="163"/>
      <c r="D273" s="177" t="str">
        <f t="shared" si="33"/>
        <v/>
      </c>
      <c r="E273" s="177" t="str">
        <f t="shared" si="34"/>
        <v/>
      </c>
      <c r="F273" s="186" t="str">
        <f t="shared" si="35"/>
        <v/>
      </c>
      <c r="G273" s="163"/>
      <c r="H273" s="163"/>
      <c r="I273" s="164"/>
      <c r="J273" s="186" t="str">
        <f t="shared" si="36"/>
        <v/>
      </c>
      <c r="K273" s="164"/>
      <c r="L273" s="123"/>
      <c r="M273" s="187" t="str">
        <f>IF(COUNTIF(※編集不可※選択項目!$AG$3:$AG$11,I273&amp;K273)=1,VLOOKUP(I273&amp;K273,※編集不可※選択項目!$AG$3:$AH$11,2,FALSE),"")</f>
        <v/>
      </c>
      <c r="N273" s="182"/>
      <c r="O273" s="20"/>
      <c r="P273" s="165"/>
      <c r="Q273" s="20"/>
      <c r="R273" s="166"/>
      <c r="S273" s="97" t="str">
        <f t="shared" si="30"/>
        <v/>
      </c>
      <c r="T273" s="21" t="str">
        <f>IF($L273="","",IF($J273="単板",(※編集不可※選択項目!$Q$4*$L273+※編集不可※選択項目!$U$4),(※編集不可※選択項目!$Q$3*$L273+※編集不可※選択項目!$U$3)))</f>
        <v/>
      </c>
      <c r="U273" s="21" t="str">
        <f>IF($L273="","",IF($J273="単板",(※編集不可※選択項目!$Q$5*$L273+※編集不可※選択項目!$U$5),(※編集不可※選択項目!$Q266*$L273+※編集不可※選択項目!$U$6)))</f>
        <v/>
      </c>
      <c r="V273" s="21" t="str">
        <f>IF($L273="","",IF($J273="単板",(※編集不可※選択項目!$Q$7*$L273+※編集不可※選択項目!$U$7),(※編集不可※選択項目!$Q$8*$L273+※編集不可※選択項目!$U$8)))</f>
        <v/>
      </c>
    </row>
    <row r="274" spans="1:22" ht="25.05" customHeight="1" x14ac:dyDescent="0.2">
      <c r="A274" s="161">
        <f t="shared" si="31"/>
        <v>262</v>
      </c>
      <c r="B274" s="186" t="str">
        <f t="shared" si="32"/>
        <v/>
      </c>
      <c r="C274" s="163"/>
      <c r="D274" s="177" t="str">
        <f t="shared" si="33"/>
        <v/>
      </c>
      <c r="E274" s="177" t="str">
        <f t="shared" si="34"/>
        <v/>
      </c>
      <c r="F274" s="186" t="str">
        <f t="shared" si="35"/>
        <v/>
      </c>
      <c r="G274" s="163"/>
      <c r="H274" s="163"/>
      <c r="I274" s="164"/>
      <c r="J274" s="186" t="str">
        <f t="shared" si="36"/>
        <v/>
      </c>
      <c r="K274" s="164"/>
      <c r="L274" s="123"/>
      <c r="M274" s="187" t="str">
        <f>IF(COUNTIF(※編集不可※選択項目!$AG$3:$AG$11,I274&amp;K274)=1,VLOOKUP(I274&amp;K274,※編集不可※選択項目!$AG$3:$AH$11,2,FALSE),"")</f>
        <v/>
      </c>
      <c r="N274" s="182"/>
      <c r="O274" s="20"/>
      <c r="P274" s="165"/>
      <c r="Q274" s="20"/>
      <c r="R274" s="166"/>
      <c r="S274" s="97" t="str">
        <f t="shared" si="30"/>
        <v/>
      </c>
      <c r="T274" s="21" t="str">
        <f>IF($L274="","",IF($J274="単板",(※編集不可※選択項目!$Q$4*$L274+※編集不可※選択項目!$U$4),(※編集不可※選択項目!$Q$3*$L274+※編集不可※選択項目!$U$3)))</f>
        <v/>
      </c>
      <c r="U274" s="21" t="str">
        <f>IF($L274="","",IF($J274="単板",(※編集不可※選択項目!$Q$5*$L274+※編集不可※選択項目!$U$5),(※編集不可※選択項目!$Q267*$L274+※編集不可※選択項目!$U$6)))</f>
        <v/>
      </c>
      <c r="V274" s="21" t="str">
        <f>IF($L274="","",IF($J274="単板",(※編集不可※選択項目!$Q$7*$L274+※編集不可※選択項目!$U$7),(※編集不可※選択項目!$Q$8*$L274+※編集不可※選択項目!$U$8)))</f>
        <v/>
      </c>
    </row>
    <row r="275" spans="1:22" ht="25.05" customHeight="1" x14ac:dyDescent="0.2">
      <c r="A275" s="161">
        <f t="shared" si="31"/>
        <v>263</v>
      </c>
      <c r="B275" s="186" t="str">
        <f t="shared" si="32"/>
        <v/>
      </c>
      <c r="C275" s="163"/>
      <c r="D275" s="177" t="str">
        <f t="shared" si="33"/>
        <v/>
      </c>
      <c r="E275" s="177" t="str">
        <f t="shared" si="34"/>
        <v/>
      </c>
      <c r="F275" s="186" t="str">
        <f t="shared" si="35"/>
        <v/>
      </c>
      <c r="G275" s="163"/>
      <c r="H275" s="163"/>
      <c r="I275" s="164"/>
      <c r="J275" s="186" t="str">
        <f t="shared" si="36"/>
        <v/>
      </c>
      <c r="K275" s="164"/>
      <c r="L275" s="123"/>
      <c r="M275" s="187" t="str">
        <f>IF(COUNTIF(※編集不可※選択項目!$AG$3:$AG$11,I275&amp;K275)=1,VLOOKUP(I275&amp;K275,※編集不可※選択項目!$AG$3:$AH$11,2,FALSE),"")</f>
        <v/>
      </c>
      <c r="N275" s="182"/>
      <c r="O275" s="20"/>
      <c r="P275" s="165"/>
      <c r="Q275" s="20"/>
      <c r="R275" s="166"/>
      <c r="S275" s="97" t="str">
        <f t="shared" si="30"/>
        <v/>
      </c>
      <c r="T275" s="21" t="str">
        <f>IF($L275="","",IF($J275="単板",(※編集不可※選択項目!$Q$4*$L275+※編集不可※選択項目!$U$4),(※編集不可※選択項目!$Q$3*$L275+※編集不可※選択項目!$U$3)))</f>
        <v/>
      </c>
      <c r="U275" s="21" t="str">
        <f>IF($L275="","",IF($J275="単板",(※編集不可※選択項目!$Q$5*$L275+※編集不可※選択項目!$U$5),(※編集不可※選択項目!$Q268*$L275+※編集不可※選択項目!$U$6)))</f>
        <v/>
      </c>
      <c r="V275" s="21" t="str">
        <f>IF($L275="","",IF($J275="単板",(※編集不可※選択項目!$Q$7*$L275+※編集不可※選択項目!$U$7),(※編集不可※選択項目!$Q$8*$L275+※編集不可※選択項目!$U$8)))</f>
        <v/>
      </c>
    </row>
    <row r="276" spans="1:22" ht="25.05" customHeight="1" x14ac:dyDescent="0.2">
      <c r="A276" s="161">
        <f t="shared" si="31"/>
        <v>264</v>
      </c>
      <c r="B276" s="186" t="str">
        <f t="shared" si="32"/>
        <v/>
      </c>
      <c r="C276" s="163"/>
      <c r="D276" s="177" t="str">
        <f t="shared" si="33"/>
        <v/>
      </c>
      <c r="E276" s="177" t="str">
        <f t="shared" si="34"/>
        <v/>
      </c>
      <c r="F276" s="186" t="str">
        <f t="shared" si="35"/>
        <v/>
      </c>
      <c r="G276" s="163"/>
      <c r="H276" s="163"/>
      <c r="I276" s="164"/>
      <c r="J276" s="186" t="str">
        <f t="shared" si="36"/>
        <v/>
      </c>
      <c r="K276" s="164"/>
      <c r="L276" s="123"/>
      <c r="M276" s="187" t="str">
        <f>IF(COUNTIF(※編集不可※選択項目!$AG$3:$AG$11,I276&amp;K276)=1,VLOOKUP(I276&amp;K276,※編集不可※選択項目!$AG$3:$AH$11,2,FALSE),"")</f>
        <v/>
      </c>
      <c r="N276" s="182"/>
      <c r="O276" s="20"/>
      <c r="P276" s="165"/>
      <c r="Q276" s="20"/>
      <c r="R276" s="166"/>
      <c r="S276" s="97" t="str">
        <f t="shared" si="30"/>
        <v/>
      </c>
      <c r="T276" s="21" t="str">
        <f>IF($L276="","",IF($J276="単板",(※編集不可※選択項目!$Q$4*$L276+※編集不可※選択項目!$U$4),(※編集不可※選択項目!$Q$3*$L276+※編集不可※選択項目!$U$3)))</f>
        <v/>
      </c>
      <c r="U276" s="21" t="str">
        <f>IF($L276="","",IF($J276="単板",(※編集不可※選択項目!$Q$5*$L276+※編集不可※選択項目!$U$5),(※編集不可※選択項目!$Q269*$L276+※編集不可※選択項目!$U$6)))</f>
        <v/>
      </c>
      <c r="V276" s="21" t="str">
        <f>IF($L276="","",IF($J276="単板",(※編集不可※選択項目!$Q$7*$L276+※編集不可※選択項目!$U$7),(※編集不可※選択項目!$Q$8*$L276+※編集不可※選択項目!$U$8)))</f>
        <v/>
      </c>
    </row>
    <row r="277" spans="1:22" ht="25.05" customHeight="1" x14ac:dyDescent="0.2">
      <c r="A277" s="161">
        <f t="shared" si="31"/>
        <v>265</v>
      </c>
      <c r="B277" s="186" t="str">
        <f t="shared" si="32"/>
        <v/>
      </c>
      <c r="C277" s="163"/>
      <c r="D277" s="177" t="str">
        <f t="shared" si="33"/>
        <v/>
      </c>
      <c r="E277" s="177" t="str">
        <f t="shared" si="34"/>
        <v/>
      </c>
      <c r="F277" s="186" t="str">
        <f t="shared" si="35"/>
        <v/>
      </c>
      <c r="G277" s="163"/>
      <c r="H277" s="163"/>
      <c r="I277" s="164"/>
      <c r="J277" s="186" t="str">
        <f t="shared" si="36"/>
        <v/>
      </c>
      <c r="K277" s="164"/>
      <c r="L277" s="123"/>
      <c r="M277" s="187" t="str">
        <f>IF(COUNTIF(※編集不可※選択項目!$AG$3:$AG$11,I277&amp;K277)=1,VLOOKUP(I277&amp;K277,※編集不可※選択項目!$AG$3:$AH$11,2,FALSE),"")</f>
        <v/>
      </c>
      <c r="N277" s="182"/>
      <c r="O277" s="20"/>
      <c r="P277" s="165"/>
      <c r="Q277" s="20"/>
      <c r="R277" s="166"/>
      <c r="S277" s="97" t="str">
        <f t="shared" si="30"/>
        <v/>
      </c>
      <c r="T277" s="21" t="str">
        <f>IF($L277="","",IF($J277="単板",(※編集不可※選択項目!$Q$4*$L277+※編集不可※選択項目!$U$4),(※編集不可※選択項目!$Q$3*$L277+※編集不可※選択項目!$U$3)))</f>
        <v/>
      </c>
      <c r="U277" s="21" t="str">
        <f>IF($L277="","",IF($J277="単板",(※編集不可※選択項目!$Q$5*$L277+※編集不可※選択項目!$U$5),(※編集不可※選択項目!$Q270*$L277+※編集不可※選択項目!$U$6)))</f>
        <v/>
      </c>
      <c r="V277" s="21" t="str">
        <f>IF($L277="","",IF($J277="単板",(※編集不可※選択項目!$Q$7*$L277+※編集不可※選択項目!$U$7),(※編集不可※選択項目!$Q$8*$L277+※編集不可※選択項目!$U$8)))</f>
        <v/>
      </c>
    </row>
    <row r="278" spans="1:22" ht="25.05" customHeight="1" x14ac:dyDescent="0.2">
      <c r="A278" s="161">
        <f t="shared" si="31"/>
        <v>266</v>
      </c>
      <c r="B278" s="186" t="str">
        <f t="shared" si="32"/>
        <v/>
      </c>
      <c r="C278" s="163"/>
      <c r="D278" s="177" t="str">
        <f t="shared" si="33"/>
        <v/>
      </c>
      <c r="E278" s="177" t="str">
        <f t="shared" si="34"/>
        <v/>
      </c>
      <c r="F278" s="186" t="str">
        <f t="shared" si="35"/>
        <v/>
      </c>
      <c r="G278" s="163"/>
      <c r="H278" s="163"/>
      <c r="I278" s="164"/>
      <c r="J278" s="186" t="str">
        <f t="shared" si="36"/>
        <v/>
      </c>
      <c r="K278" s="164"/>
      <c r="L278" s="123"/>
      <c r="M278" s="187" t="str">
        <f>IF(COUNTIF(※編集不可※選択項目!$AG$3:$AG$11,I278&amp;K278)=1,VLOOKUP(I278&amp;K278,※編集不可※選択項目!$AG$3:$AH$11,2,FALSE),"")</f>
        <v/>
      </c>
      <c r="N278" s="182"/>
      <c r="O278" s="20"/>
      <c r="P278" s="165"/>
      <c r="Q278" s="20"/>
      <c r="R278" s="166"/>
      <c r="S278" s="97" t="str">
        <f t="shared" si="30"/>
        <v/>
      </c>
      <c r="T278" s="21" t="str">
        <f>IF($L278="","",IF($J278="単板",(※編集不可※選択項目!$Q$4*$L278+※編集不可※選択項目!$U$4),(※編集不可※選択項目!$Q$3*$L278+※編集不可※選択項目!$U$3)))</f>
        <v/>
      </c>
      <c r="U278" s="21" t="str">
        <f>IF($L278="","",IF($J278="単板",(※編集不可※選択項目!$Q$5*$L278+※編集不可※選択項目!$U$5),(※編集不可※選択項目!$Q271*$L278+※編集不可※選択項目!$U$6)))</f>
        <v/>
      </c>
      <c r="V278" s="21" t="str">
        <f>IF($L278="","",IF($J278="単板",(※編集不可※選択項目!$Q$7*$L278+※編集不可※選択項目!$U$7),(※編集不可※選択項目!$Q$8*$L278+※編集不可※選択項目!$U$8)))</f>
        <v/>
      </c>
    </row>
    <row r="279" spans="1:22" ht="25.05" customHeight="1" x14ac:dyDescent="0.2">
      <c r="A279" s="161">
        <f t="shared" si="31"/>
        <v>267</v>
      </c>
      <c r="B279" s="186" t="str">
        <f t="shared" si="32"/>
        <v/>
      </c>
      <c r="C279" s="163"/>
      <c r="D279" s="177" t="str">
        <f t="shared" si="33"/>
        <v/>
      </c>
      <c r="E279" s="177" t="str">
        <f t="shared" si="34"/>
        <v/>
      </c>
      <c r="F279" s="186" t="str">
        <f t="shared" si="35"/>
        <v/>
      </c>
      <c r="G279" s="163"/>
      <c r="H279" s="163"/>
      <c r="I279" s="164"/>
      <c r="J279" s="186" t="str">
        <f t="shared" si="36"/>
        <v/>
      </c>
      <c r="K279" s="164"/>
      <c r="L279" s="123"/>
      <c r="M279" s="187" t="str">
        <f>IF(COUNTIF(※編集不可※選択項目!$AG$3:$AG$11,I279&amp;K279)=1,VLOOKUP(I279&amp;K279,※編集不可※選択項目!$AG$3:$AH$11,2,FALSE),"")</f>
        <v/>
      </c>
      <c r="N279" s="182"/>
      <c r="O279" s="20"/>
      <c r="P279" s="165"/>
      <c r="Q279" s="20"/>
      <c r="R279" s="166"/>
      <c r="S279" s="97" t="str">
        <f t="shared" si="30"/>
        <v/>
      </c>
      <c r="T279" s="21" t="str">
        <f>IF($L279="","",IF($J279="単板",(※編集不可※選択項目!$Q$4*$L279+※編集不可※選択項目!$U$4),(※編集不可※選択項目!$Q$3*$L279+※編集不可※選択項目!$U$3)))</f>
        <v/>
      </c>
      <c r="U279" s="21" t="str">
        <f>IF($L279="","",IF($J279="単板",(※編集不可※選択項目!$Q$5*$L279+※編集不可※選択項目!$U$5),(※編集不可※選択項目!$Q272*$L279+※編集不可※選択項目!$U$6)))</f>
        <v/>
      </c>
      <c r="V279" s="21" t="str">
        <f>IF($L279="","",IF($J279="単板",(※編集不可※選択項目!$Q$7*$L279+※編集不可※選択項目!$U$7),(※編集不可※選択項目!$Q$8*$L279+※編集不可※選択項目!$U$8)))</f>
        <v/>
      </c>
    </row>
    <row r="280" spans="1:22" ht="25.05" customHeight="1" x14ac:dyDescent="0.2">
      <c r="A280" s="161">
        <f t="shared" si="31"/>
        <v>268</v>
      </c>
      <c r="B280" s="186" t="str">
        <f t="shared" si="32"/>
        <v/>
      </c>
      <c r="C280" s="163"/>
      <c r="D280" s="177" t="str">
        <f t="shared" si="33"/>
        <v/>
      </c>
      <c r="E280" s="177" t="str">
        <f t="shared" si="34"/>
        <v/>
      </c>
      <c r="F280" s="186" t="str">
        <f t="shared" si="35"/>
        <v/>
      </c>
      <c r="G280" s="163"/>
      <c r="H280" s="163"/>
      <c r="I280" s="164"/>
      <c r="J280" s="186" t="str">
        <f t="shared" si="36"/>
        <v/>
      </c>
      <c r="K280" s="164"/>
      <c r="L280" s="123"/>
      <c r="M280" s="187" t="str">
        <f>IF(COUNTIF(※編集不可※選択項目!$AG$3:$AG$11,I280&amp;K280)=1,VLOOKUP(I280&amp;K280,※編集不可※選択項目!$AG$3:$AH$11,2,FALSE),"")</f>
        <v/>
      </c>
      <c r="N280" s="182"/>
      <c r="O280" s="20"/>
      <c r="P280" s="165"/>
      <c r="Q280" s="20"/>
      <c r="R280" s="166"/>
      <c r="S280" s="97" t="str">
        <f t="shared" si="30"/>
        <v/>
      </c>
      <c r="T280" s="21" t="str">
        <f>IF($L280="","",IF($J280="単板",(※編集不可※選択項目!$Q$4*$L280+※編集不可※選択項目!$U$4),(※編集不可※選択項目!$Q$3*$L280+※編集不可※選択項目!$U$3)))</f>
        <v/>
      </c>
      <c r="U280" s="21" t="str">
        <f>IF($L280="","",IF($J280="単板",(※編集不可※選択項目!$Q$5*$L280+※編集不可※選択項目!$U$5),(※編集不可※選択項目!$Q273*$L280+※編集不可※選択項目!$U$6)))</f>
        <v/>
      </c>
      <c r="V280" s="21" t="str">
        <f>IF($L280="","",IF($J280="単板",(※編集不可※選択項目!$Q$7*$L280+※編集不可※選択項目!$U$7),(※編集不可※選択項目!$Q$8*$L280+※編集不可※選択項目!$U$8)))</f>
        <v/>
      </c>
    </row>
    <row r="281" spans="1:22" ht="25.05" customHeight="1" x14ac:dyDescent="0.2">
      <c r="A281" s="161">
        <f t="shared" si="31"/>
        <v>269</v>
      </c>
      <c r="B281" s="186" t="str">
        <f t="shared" si="32"/>
        <v/>
      </c>
      <c r="C281" s="163"/>
      <c r="D281" s="177" t="str">
        <f t="shared" si="33"/>
        <v/>
      </c>
      <c r="E281" s="177" t="str">
        <f t="shared" si="34"/>
        <v/>
      </c>
      <c r="F281" s="186" t="str">
        <f t="shared" si="35"/>
        <v/>
      </c>
      <c r="G281" s="163"/>
      <c r="H281" s="163"/>
      <c r="I281" s="164"/>
      <c r="J281" s="186" t="str">
        <f t="shared" si="36"/>
        <v/>
      </c>
      <c r="K281" s="164"/>
      <c r="L281" s="123"/>
      <c r="M281" s="187" t="str">
        <f>IF(COUNTIF(※編集不可※選択項目!$AG$3:$AG$11,I281&amp;K281)=1,VLOOKUP(I281&amp;K281,※編集不可※選択項目!$AG$3:$AH$11,2,FALSE),"")</f>
        <v/>
      </c>
      <c r="N281" s="182"/>
      <c r="O281" s="20"/>
      <c r="P281" s="165"/>
      <c r="Q281" s="20"/>
      <c r="R281" s="166"/>
      <c r="S281" s="97" t="str">
        <f t="shared" si="30"/>
        <v/>
      </c>
      <c r="T281" s="21" t="str">
        <f>IF($L281="","",IF($J281="単板",(※編集不可※選択項目!$Q$4*$L281+※編集不可※選択項目!$U$4),(※編集不可※選択項目!$Q$3*$L281+※編集不可※選択項目!$U$3)))</f>
        <v/>
      </c>
      <c r="U281" s="21" t="str">
        <f>IF($L281="","",IF($J281="単板",(※編集不可※選択項目!$Q$5*$L281+※編集不可※選択項目!$U$5),(※編集不可※選択項目!$Q274*$L281+※編集不可※選択項目!$U$6)))</f>
        <v/>
      </c>
      <c r="V281" s="21" t="str">
        <f>IF($L281="","",IF($J281="単板",(※編集不可※選択項目!$Q$7*$L281+※編集不可※選択項目!$U$7),(※編集不可※選択項目!$Q$8*$L281+※編集不可※選択項目!$U$8)))</f>
        <v/>
      </c>
    </row>
    <row r="282" spans="1:22" ht="25.05" customHeight="1" x14ac:dyDescent="0.2">
      <c r="A282" s="161">
        <f t="shared" si="31"/>
        <v>270</v>
      </c>
      <c r="B282" s="186" t="str">
        <f t="shared" si="32"/>
        <v/>
      </c>
      <c r="C282" s="163"/>
      <c r="D282" s="177" t="str">
        <f t="shared" si="33"/>
        <v/>
      </c>
      <c r="E282" s="177" t="str">
        <f t="shared" si="34"/>
        <v/>
      </c>
      <c r="F282" s="186" t="str">
        <f t="shared" si="35"/>
        <v/>
      </c>
      <c r="G282" s="163"/>
      <c r="H282" s="163"/>
      <c r="I282" s="164"/>
      <c r="J282" s="186" t="str">
        <f t="shared" si="36"/>
        <v/>
      </c>
      <c r="K282" s="164"/>
      <c r="L282" s="123"/>
      <c r="M282" s="187" t="str">
        <f>IF(COUNTIF(※編集不可※選択項目!$AG$3:$AG$11,I282&amp;K282)=1,VLOOKUP(I282&amp;K282,※編集不可※選択項目!$AG$3:$AH$11,2,FALSE),"")</f>
        <v/>
      </c>
      <c r="N282" s="182"/>
      <c r="O282" s="20"/>
      <c r="P282" s="165"/>
      <c r="Q282" s="20"/>
      <c r="R282" s="166"/>
      <c r="S282" s="97" t="str">
        <f t="shared" si="30"/>
        <v/>
      </c>
      <c r="T282" s="21" t="str">
        <f>IF($L282="","",IF($J282="単板",(※編集不可※選択項目!$Q$4*$L282+※編集不可※選択項目!$U$4),(※編集不可※選択項目!$Q$3*$L282+※編集不可※選択項目!$U$3)))</f>
        <v/>
      </c>
      <c r="U282" s="21" t="str">
        <f>IF($L282="","",IF($J282="単板",(※編集不可※選択項目!$Q$5*$L282+※編集不可※選択項目!$U$5),(※編集不可※選択項目!$Q275*$L282+※編集不可※選択項目!$U$6)))</f>
        <v/>
      </c>
      <c r="V282" s="21" t="str">
        <f>IF($L282="","",IF($J282="単板",(※編集不可※選択項目!$Q$7*$L282+※編集不可※選択項目!$U$7),(※編集不可※選択項目!$Q$8*$L282+※編集不可※選択項目!$U$8)))</f>
        <v/>
      </c>
    </row>
    <row r="283" spans="1:22" ht="25.05" customHeight="1" x14ac:dyDescent="0.2">
      <c r="A283" s="161">
        <f t="shared" si="31"/>
        <v>271</v>
      </c>
      <c r="B283" s="186" t="str">
        <f t="shared" si="32"/>
        <v/>
      </c>
      <c r="C283" s="163"/>
      <c r="D283" s="177" t="str">
        <f t="shared" si="33"/>
        <v/>
      </c>
      <c r="E283" s="177" t="str">
        <f t="shared" si="34"/>
        <v/>
      </c>
      <c r="F283" s="186" t="str">
        <f t="shared" si="35"/>
        <v/>
      </c>
      <c r="G283" s="163"/>
      <c r="H283" s="163"/>
      <c r="I283" s="164"/>
      <c r="J283" s="186" t="str">
        <f t="shared" si="36"/>
        <v/>
      </c>
      <c r="K283" s="164"/>
      <c r="L283" s="123"/>
      <c r="M283" s="187" t="str">
        <f>IF(COUNTIF(※編集不可※選択項目!$AG$3:$AG$11,I283&amp;K283)=1,VLOOKUP(I283&amp;K283,※編集不可※選択項目!$AG$3:$AH$11,2,FALSE),"")</f>
        <v/>
      </c>
      <c r="N283" s="182"/>
      <c r="O283" s="20"/>
      <c r="P283" s="165"/>
      <c r="Q283" s="20"/>
      <c r="R283" s="166"/>
      <c r="S283" s="97" t="str">
        <f t="shared" si="30"/>
        <v/>
      </c>
      <c r="T283" s="21" t="str">
        <f>IF($L283="","",IF($J283="単板",(※編集不可※選択項目!$Q$4*$L283+※編集不可※選択項目!$U$4),(※編集不可※選択項目!$Q$3*$L283+※編集不可※選択項目!$U$3)))</f>
        <v/>
      </c>
      <c r="U283" s="21" t="str">
        <f>IF($L283="","",IF($J283="単板",(※編集不可※選択項目!$Q$5*$L283+※編集不可※選択項目!$U$5),(※編集不可※選択項目!$Q276*$L283+※編集不可※選択項目!$U$6)))</f>
        <v/>
      </c>
      <c r="V283" s="21" t="str">
        <f>IF($L283="","",IF($J283="単板",(※編集不可※選択項目!$Q$7*$L283+※編集不可※選択項目!$U$7),(※編集不可※選択項目!$Q$8*$L283+※編集不可※選択項目!$U$8)))</f>
        <v/>
      </c>
    </row>
    <row r="284" spans="1:22" ht="25.05" customHeight="1" x14ac:dyDescent="0.2">
      <c r="A284" s="161">
        <f t="shared" si="31"/>
        <v>272</v>
      </c>
      <c r="B284" s="186" t="str">
        <f t="shared" si="32"/>
        <v/>
      </c>
      <c r="C284" s="163"/>
      <c r="D284" s="177" t="str">
        <f t="shared" si="33"/>
        <v/>
      </c>
      <c r="E284" s="177" t="str">
        <f t="shared" si="34"/>
        <v/>
      </c>
      <c r="F284" s="186" t="str">
        <f t="shared" si="35"/>
        <v/>
      </c>
      <c r="G284" s="163"/>
      <c r="H284" s="163"/>
      <c r="I284" s="164"/>
      <c r="J284" s="186" t="str">
        <f t="shared" si="36"/>
        <v/>
      </c>
      <c r="K284" s="164"/>
      <c r="L284" s="123"/>
      <c r="M284" s="187" t="str">
        <f>IF(COUNTIF(※編集不可※選択項目!$AG$3:$AG$11,I284&amp;K284)=1,VLOOKUP(I284&amp;K284,※編集不可※選択項目!$AG$3:$AH$11,2,FALSE),"")</f>
        <v/>
      </c>
      <c r="N284" s="182"/>
      <c r="O284" s="20"/>
      <c r="P284" s="165"/>
      <c r="Q284" s="20"/>
      <c r="R284" s="166"/>
      <c r="S284" s="97" t="str">
        <f t="shared" si="30"/>
        <v/>
      </c>
      <c r="T284" s="21" t="str">
        <f>IF($L284="","",IF($J284="単板",(※編集不可※選択項目!$Q$4*$L284+※編集不可※選択項目!$U$4),(※編集不可※選択項目!$Q$3*$L284+※編集不可※選択項目!$U$3)))</f>
        <v/>
      </c>
      <c r="U284" s="21" t="str">
        <f>IF($L284="","",IF($J284="単板",(※編集不可※選択項目!$Q$5*$L284+※編集不可※選択項目!$U$5),(※編集不可※選択項目!$Q277*$L284+※編集不可※選択項目!$U$6)))</f>
        <v/>
      </c>
      <c r="V284" s="21" t="str">
        <f>IF($L284="","",IF($J284="単板",(※編集不可※選択項目!$Q$7*$L284+※編集不可※選択項目!$U$7),(※編集不可※選択項目!$Q$8*$L284+※編集不可※選択項目!$U$8)))</f>
        <v/>
      </c>
    </row>
    <row r="285" spans="1:22" ht="25.05" customHeight="1" x14ac:dyDescent="0.2">
      <c r="A285" s="161">
        <f t="shared" si="31"/>
        <v>273</v>
      </c>
      <c r="B285" s="186" t="str">
        <f t="shared" si="32"/>
        <v/>
      </c>
      <c r="C285" s="163"/>
      <c r="D285" s="177" t="str">
        <f t="shared" si="33"/>
        <v/>
      </c>
      <c r="E285" s="177" t="str">
        <f t="shared" si="34"/>
        <v/>
      </c>
      <c r="F285" s="186" t="str">
        <f t="shared" si="35"/>
        <v/>
      </c>
      <c r="G285" s="163"/>
      <c r="H285" s="163"/>
      <c r="I285" s="164"/>
      <c r="J285" s="186" t="str">
        <f t="shared" si="36"/>
        <v/>
      </c>
      <c r="K285" s="164"/>
      <c r="L285" s="123"/>
      <c r="M285" s="187" t="str">
        <f>IF(COUNTIF(※編集不可※選択項目!$AG$3:$AG$11,I285&amp;K285)=1,VLOOKUP(I285&amp;K285,※編集不可※選択項目!$AG$3:$AH$11,2,FALSE),"")</f>
        <v/>
      </c>
      <c r="N285" s="182"/>
      <c r="O285" s="20"/>
      <c r="P285" s="165"/>
      <c r="Q285" s="20"/>
      <c r="R285" s="166"/>
      <c r="S285" s="97" t="str">
        <f t="shared" si="30"/>
        <v/>
      </c>
      <c r="T285" s="21" t="str">
        <f>IF($L285="","",IF($J285="単板",(※編集不可※選択項目!$Q$4*$L285+※編集不可※選択項目!$U$4),(※編集不可※選択項目!$Q$3*$L285+※編集不可※選択項目!$U$3)))</f>
        <v/>
      </c>
      <c r="U285" s="21" t="str">
        <f>IF($L285="","",IF($J285="単板",(※編集不可※選択項目!$Q$5*$L285+※編集不可※選択項目!$U$5),(※編集不可※選択項目!$Q278*$L285+※編集不可※選択項目!$U$6)))</f>
        <v/>
      </c>
      <c r="V285" s="21" t="str">
        <f>IF($L285="","",IF($J285="単板",(※編集不可※選択項目!$Q$7*$L285+※編集不可※選択項目!$U$7),(※編集不可※選択項目!$Q$8*$L285+※編集不可※選択項目!$U$8)))</f>
        <v/>
      </c>
    </row>
    <row r="286" spans="1:22" ht="25.05" customHeight="1" x14ac:dyDescent="0.2">
      <c r="A286" s="161">
        <f t="shared" si="31"/>
        <v>274</v>
      </c>
      <c r="B286" s="186" t="str">
        <f t="shared" si="32"/>
        <v/>
      </c>
      <c r="C286" s="163"/>
      <c r="D286" s="177" t="str">
        <f t="shared" si="33"/>
        <v/>
      </c>
      <c r="E286" s="177" t="str">
        <f t="shared" si="34"/>
        <v/>
      </c>
      <c r="F286" s="186" t="str">
        <f t="shared" si="35"/>
        <v/>
      </c>
      <c r="G286" s="163"/>
      <c r="H286" s="163"/>
      <c r="I286" s="164"/>
      <c r="J286" s="186" t="str">
        <f t="shared" si="36"/>
        <v/>
      </c>
      <c r="K286" s="164"/>
      <c r="L286" s="123"/>
      <c r="M286" s="187" t="str">
        <f>IF(COUNTIF(※編集不可※選択項目!$AG$3:$AG$11,I286&amp;K286)=1,VLOOKUP(I286&amp;K286,※編集不可※選択項目!$AG$3:$AH$11,2,FALSE),"")</f>
        <v/>
      </c>
      <c r="N286" s="182"/>
      <c r="O286" s="20"/>
      <c r="P286" s="165"/>
      <c r="Q286" s="20"/>
      <c r="R286" s="166"/>
      <c r="S286" s="97" t="str">
        <f t="shared" si="30"/>
        <v/>
      </c>
      <c r="T286" s="21" t="str">
        <f>IF($L286="","",IF($J286="単板",(※編集不可※選択項目!$Q$4*$L286+※編集不可※選択項目!$U$4),(※編集不可※選択項目!$Q$3*$L286+※編集不可※選択項目!$U$3)))</f>
        <v/>
      </c>
      <c r="U286" s="21" t="str">
        <f>IF($L286="","",IF($J286="単板",(※編集不可※選択項目!$Q$5*$L286+※編集不可※選択項目!$U$5),(※編集不可※選択項目!$Q279*$L286+※編集不可※選択項目!$U$6)))</f>
        <v/>
      </c>
      <c r="V286" s="21" t="str">
        <f>IF($L286="","",IF($J286="単板",(※編集不可※選択項目!$Q$7*$L286+※編集不可※選択項目!$U$7),(※編集不可※選択項目!$Q$8*$L286+※編集不可※選択項目!$U$8)))</f>
        <v/>
      </c>
    </row>
    <row r="287" spans="1:22" ht="25.05" customHeight="1" x14ac:dyDescent="0.2">
      <c r="A287" s="161">
        <f t="shared" si="31"/>
        <v>275</v>
      </c>
      <c r="B287" s="186" t="str">
        <f t="shared" si="32"/>
        <v/>
      </c>
      <c r="C287" s="163"/>
      <c r="D287" s="177" t="str">
        <f t="shared" si="33"/>
        <v/>
      </c>
      <c r="E287" s="177" t="str">
        <f t="shared" si="34"/>
        <v/>
      </c>
      <c r="F287" s="186" t="str">
        <f t="shared" si="35"/>
        <v/>
      </c>
      <c r="G287" s="163"/>
      <c r="H287" s="163"/>
      <c r="I287" s="164"/>
      <c r="J287" s="186" t="str">
        <f t="shared" si="36"/>
        <v/>
      </c>
      <c r="K287" s="164"/>
      <c r="L287" s="123"/>
      <c r="M287" s="187" t="str">
        <f>IF(COUNTIF(※編集不可※選択項目!$AG$3:$AG$11,I287&amp;K287)=1,VLOOKUP(I287&amp;K287,※編集不可※選択項目!$AG$3:$AH$11,2,FALSE),"")</f>
        <v/>
      </c>
      <c r="N287" s="182"/>
      <c r="O287" s="20"/>
      <c r="P287" s="165"/>
      <c r="Q287" s="20"/>
      <c r="R287" s="166"/>
      <c r="S287" s="97" t="str">
        <f t="shared" si="30"/>
        <v/>
      </c>
      <c r="T287" s="21" t="str">
        <f>IF($L287="","",IF($J287="単板",(※編集不可※選択項目!$Q$4*$L287+※編集不可※選択項目!$U$4),(※編集不可※選択項目!$Q$3*$L287+※編集不可※選択項目!$U$3)))</f>
        <v/>
      </c>
      <c r="U287" s="21" t="str">
        <f>IF($L287="","",IF($J287="単板",(※編集不可※選択項目!$Q$5*$L287+※編集不可※選択項目!$U$5),(※編集不可※選択項目!$Q280*$L287+※編集不可※選択項目!$U$6)))</f>
        <v/>
      </c>
      <c r="V287" s="21" t="str">
        <f>IF($L287="","",IF($J287="単板",(※編集不可※選択項目!$Q$7*$L287+※編集不可※選択項目!$U$7),(※編集不可※選択項目!$Q$8*$L287+※編集不可※選択項目!$U$8)))</f>
        <v/>
      </c>
    </row>
    <row r="288" spans="1:22" ht="25.05" customHeight="1" x14ac:dyDescent="0.2">
      <c r="A288" s="161">
        <f t="shared" si="31"/>
        <v>276</v>
      </c>
      <c r="B288" s="186" t="str">
        <f t="shared" si="32"/>
        <v/>
      </c>
      <c r="C288" s="163"/>
      <c r="D288" s="177" t="str">
        <f t="shared" si="33"/>
        <v/>
      </c>
      <c r="E288" s="177" t="str">
        <f t="shared" si="34"/>
        <v/>
      </c>
      <c r="F288" s="186" t="str">
        <f t="shared" si="35"/>
        <v/>
      </c>
      <c r="G288" s="163"/>
      <c r="H288" s="163"/>
      <c r="I288" s="164"/>
      <c r="J288" s="186" t="str">
        <f t="shared" si="36"/>
        <v/>
      </c>
      <c r="K288" s="164"/>
      <c r="L288" s="123"/>
      <c r="M288" s="187" t="str">
        <f>IF(COUNTIF(※編集不可※選択項目!$AG$3:$AG$11,I288&amp;K288)=1,VLOOKUP(I288&amp;K288,※編集不可※選択項目!$AG$3:$AH$11,2,FALSE),"")</f>
        <v/>
      </c>
      <c r="N288" s="182"/>
      <c r="O288" s="20"/>
      <c r="P288" s="165"/>
      <c r="Q288" s="20"/>
      <c r="R288" s="166"/>
      <c r="S288" s="97" t="str">
        <f t="shared" si="30"/>
        <v/>
      </c>
      <c r="T288" s="21" t="str">
        <f>IF($L288="","",IF($J288="単板",(※編集不可※選択項目!$Q$4*$L288+※編集不可※選択項目!$U$4),(※編集不可※選択項目!$Q$3*$L288+※編集不可※選択項目!$U$3)))</f>
        <v/>
      </c>
      <c r="U288" s="21" t="str">
        <f>IF($L288="","",IF($J288="単板",(※編集不可※選択項目!$Q$5*$L288+※編集不可※選択項目!$U$5),(※編集不可※選択項目!$Q281*$L288+※編集不可※選択項目!$U$6)))</f>
        <v/>
      </c>
      <c r="V288" s="21" t="str">
        <f>IF($L288="","",IF($J288="単板",(※編集不可※選択項目!$Q$7*$L288+※編集不可※選択項目!$U$7),(※編集不可※選択項目!$Q$8*$L288+※編集不可※選択項目!$U$8)))</f>
        <v/>
      </c>
    </row>
    <row r="289" spans="1:22" ht="25.05" customHeight="1" x14ac:dyDescent="0.2">
      <c r="A289" s="161">
        <f t="shared" si="31"/>
        <v>277</v>
      </c>
      <c r="B289" s="186" t="str">
        <f t="shared" si="32"/>
        <v/>
      </c>
      <c r="C289" s="163"/>
      <c r="D289" s="177" t="str">
        <f t="shared" si="33"/>
        <v/>
      </c>
      <c r="E289" s="177" t="str">
        <f t="shared" si="34"/>
        <v/>
      </c>
      <c r="F289" s="186" t="str">
        <f t="shared" si="35"/>
        <v/>
      </c>
      <c r="G289" s="163"/>
      <c r="H289" s="163"/>
      <c r="I289" s="164"/>
      <c r="J289" s="186" t="str">
        <f t="shared" si="36"/>
        <v/>
      </c>
      <c r="K289" s="164"/>
      <c r="L289" s="123"/>
      <c r="M289" s="187" t="str">
        <f>IF(COUNTIF(※編集不可※選択項目!$AG$3:$AG$11,I289&amp;K289)=1,VLOOKUP(I289&amp;K289,※編集不可※選択項目!$AG$3:$AH$11,2,FALSE),"")</f>
        <v/>
      </c>
      <c r="N289" s="182"/>
      <c r="O289" s="20"/>
      <c r="P289" s="165"/>
      <c r="Q289" s="20"/>
      <c r="R289" s="166"/>
      <c r="S289" s="97" t="str">
        <f t="shared" si="30"/>
        <v/>
      </c>
      <c r="T289" s="21" t="str">
        <f>IF($L289="","",IF($J289="単板",(※編集不可※選択項目!$Q$4*$L289+※編集不可※選択項目!$U$4),(※編集不可※選択項目!$Q$3*$L289+※編集不可※選択項目!$U$3)))</f>
        <v/>
      </c>
      <c r="U289" s="21" t="str">
        <f>IF($L289="","",IF($J289="単板",(※編集不可※選択項目!$Q$5*$L289+※編集不可※選択項目!$U$5),(※編集不可※選択項目!$Q282*$L289+※編集不可※選択項目!$U$6)))</f>
        <v/>
      </c>
      <c r="V289" s="21" t="str">
        <f>IF($L289="","",IF($J289="単板",(※編集不可※選択項目!$Q$7*$L289+※編集不可※選択項目!$U$7),(※編集不可※選択項目!$Q$8*$L289+※編集不可※選択項目!$U$8)))</f>
        <v/>
      </c>
    </row>
    <row r="290" spans="1:22" ht="25.05" customHeight="1" x14ac:dyDescent="0.2">
      <c r="A290" s="161">
        <f t="shared" si="31"/>
        <v>278</v>
      </c>
      <c r="B290" s="186" t="str">
        <f t="shared" si="32"/>
        <v/>
      </c>
      <c r="C290" s="163"/>
      <c r="D290" s="177" t="str">
        <f t="shared" si="33"/>
        <v/>
      </c>
      <c r="E290" s="177" t="str">
        <f t="shared" si="34"/>
        <v/>
      </c>
      <c r="F290" s="186" t="str">
        <f t="shared" si="35"/>
        <v/>
      </c>
      <c r="G290" s="163"/>
      <c r="H290" s="163"/>
      <c r="I290" s="164"/>
      <c r="J290" s="186" t="str">
        <f t="shared" si="36"/>
        <v/>
      </c>
      <c r="K290" s="164"/>
      <c r="L290" s="123"/>
      <c r="M290" s="187" t="str">
        <f>IF(COUNTIF(※編集不可※選択項目!$AG$3:$AG$11,I290&amp;K290)=1,VLOOKUP(I290&amp;K290,※編集不可※選択項目!$AG$3:$AH$11,2,FALSE),"")</f>
        <v/>
      </c>
      <c r="N290" s="182"/>
      <c r="O290" s="20"/>
      <c r="P290" s="165"/>
      <c r="Q290" s="20"/>
      <c r="R290" s="166"/>
      <c r="S290" s="97" t="str">
        <f t="shared" si="30"/>
        <v/>
      </c>
      <c r="T290" s="21" t="str">
        <f>IF($L290="","",IF($J290="単板",(※編集不可※選択項目!$Q$4*$L290+※編集不可※選択項目!$U$4),(※編集不可※選択項目!$Q$3*$L290+※編集不可※選択項目!$U$3)))</f>
        <v/>
      </c>
      <c r="U290" s="21" t="str">
        <f>IF($L290="","",IF($J290="単板",(※編集不可※選択項目!$Q$5*$L290+※編集不可※選択項目!$U$5),(※編集不可※選択項目!$Q283*$L290+※編集不可※選択項目!$U$6)))</f>
        <v/>
      </c>
      <c r="V290" s="21" t="str">
        <f>IF($L290="","",IF($J290="単板",(※編集不可※選択項目!$Q$7*$L290+※編集不可※選択項目!$U$7),(※編集不可※選択項目!$Q$8*$L290+※編集不可※選択項目!$U$8)))</f>
        <v/>
      </c>
    </row>
    <row r="291" spans="1:22" ht="25.05" customHeight="1" x14ac:dyDescent="0.2">
      <c r="A291" s="161">
        <f t="shared" si="31"/>
        <v>279</v>
      </c>
      <c r="B291" s="186" t="str">
        <f t="shared" si="32"/>
        <v/>
      </c>
      <c r="C291" s="163"/>
      <c r="D291" s="177" t="str">
        <f t="shared" si="33"/>
        <v/>
      </c>
      <c r="E291" s="177" t="str">
        <f t="shared" si="34"/>
        <v/>
      </c>
      <c r="F291" s="186" t="str">
        <f t="shared" si="35"/>
        <v/>
      </c>
      <c r="G291" s="163"/>
      <c r="H291" s="163"/>
      <c r="I291" s="164"/>
      <c r="J291" s="186" t="str">
        <f t="shared" si="36"/>
        <v/>
      </c>
      <c r="K291" s="164"/>
      <c r="L291" s="123"/>
      <c r="M291" s="187" t="str">
        <f>IF(COUNTIF(※編集不可※選択項目!$AG$3:$AG$11,I291&amp;K291)=1,VLOOKUP(I291&amp;K291,※編集不可※選択項目!$AG$3:$AH$11,2,FALSE),"")</f>
        <v/>
      </c>
      <c r="N291" s="182"/>
      <c r="O291" s="20"/>
      <c r="P291" s="165"/>
      <c r="Q291" s="20"/>
      <c r="R291" s="166"/>
      <c r="S291" s="97" t="str">
        <f t="shared" si="30"/>
        <v/>
      </c>
      <c r="T291" s="21" t="str">
        <f>IF($L291="","",IF($J291="単板",(※編集不可※選択項目!$Q$4*$L291+※編集不可※選択項目!$U$4),(※編集不可※選択項目!$Q$3*$L291+※編集不可※選択項目!$U$3)))</f>
        <v/>
      </c>
      <c r="U291" s="21" t="str">
        <f>IF($L291="","",IF($J291="単板",(※編集不可※選択項目!$Q$5*$L291+※編集不可※選択項目!$U$5),(※編集不可※選択項目!$Q284*$L291+※編集不可※選択項目!$U$6)))</f>
        <v/>
      </c>
      <c r="V291" s="21" t="str">
        <f>IF($L291="","",IF($J291="単板",(※編集不可※選択項目!$Q$7*$L291+※編集不可※選択項目!$U$7),(※編集不可※選択項目!$Q$8*$L291+※編集不可※選択項目!$U$8)))</f>
        <v/>
      </c>
    </row>
    <row r="292" spans="1:22" ht="25.05" customHeight="1" x14ac:dyDescent="0.2">
      <c r="A292" s="161">
        <f t="shared" si="31"/>
        <v>280</v>
      </c>
      <c r="B292" s="186" t="str">
        <f t="shared" si="32"/>
        <v/>
      </c>
      <c r="C292" s="163"/>
      <c r="D292" s="177" t="str">
        <f t="shared" si="33"/>
        <v/>
      </c>
      <c r="E292" s="177" t="str">
        <f t="shared" si="34"/>
        <v/>
      </c>
      <c r="F292" s="186" t="str">
        <f t="shared" si="35"/>
        <v/>
      </c>
      <c r="G292" s="163"/>
      <c r="H292" s="163"/>
      <c r="I292" s="164"/>
      <c r="J292" s="186" t="str">
        <f t="shared" si="36"/>
        <v/>
      </c>
      <c r="K292" s="164"/>
      <c r="L292" s="123"/>
      <c r="M292" s="187" t="str">
        <f>IF(COUNTIF(※編集不可※選択項目!$AG$3:$AG$11,I292&amp;K292)=1,VLOOKUP(I292&amp;K292,※編集不可※選択項目!$AG$3:$AH$11,2,FALSE),"")</f>
        <v/>
      </c>
      <c r="N292" s="182"/>
      <c r="O292" s="20"/>
      <c r="P292" s="165"/>
      <c r="Q292" s="20"/>
      <c r="R292" s="166"/>
      <c r="S292" s="97" t="str">
        <f t="shared" si="30"/>
        <v/>
      </c>
      <c r="T292" s="21" t="str">
        <f>IF($L292="","",IF($J292="単板",(※編集不可※選択項目!$Q$4*$L292+※編集不可※選択項目!$U$4),(※編集不可※選択項目!$Q$3*$L292+※編集不可※選択項目!$U$3)))</f>
        <v/>
      </c>
      <c r="U292" s="21" t="str">
        <f>IF($L292="","",IF($J292="単板",(※編集不可※選択項目!$Q$5*$L292+※編集不可※選択項目!$U$5),(※編集不可※選択項目!$Q285*$L292+※編集不可※選択項目!$U$6)))</f>
        <v/>
      </c>
      <c r="V292" s="21" t="str">
        <f>IF($L292="","",IF($J292="単板",(※編集不可※選択項目!$Q$7*$L292+※編集不可※選択項目!$U$7),(※編集不可※選択項目!$Q$8*$L292+※編集不可※選択項目!$U$8)))</f>
        <v/>
      </c>
    </row>
    <row r="293" spans="1:22" ht="25.05" customHeight="1" x14ac:dyDescent="0.2">
      <c r="A293" s="161">
        <f t="shared" si="31"/>
        <v>281</v>
      </c>
      <c r="B293" s="186" t="str">
        <f t="shared" si="32"/>
        <v/>
      </c>
      <c r="C293" s="163"/>
      <c r="D293" s="177" t="str">
        <f t="shared" si="33"/>
        <v/>
      </c>
      <c r="E293" s="177" t="str">
        <f t="shared" si="34"/>
        <v/>
      </c>
      <c r="F293" s="186" t="str">
        <f t="shared" si="35"/>
        <v/>
      </c>
      <c r="G293" s="163"/>
      <c r="H293" s="163"/>
      <c r="I293" s="164"/>
      <c r="J293" s="186" t="str">
        <f t="shared" si="36"/>
        <v/>
      </c>
      <c r="K293" s="164"/>
      <c r="L293" s="123"/>
      <c r="M293" s="187" t="str">
        <f>IF(COUNTIF(※編集不可※選択項目!$AG$3:$AG$11,I293&amp;K293)=1,VLOOKUP(I293&amp;K293,※編集不可※選択項目!$AG$3:$AH$11,2,FALSE),"")</f>
        <v/>
      </c>
      <c r="N293" s="182"/>
      <c r="O293" s="20"/>
      <c r="P293" s="165"/>
      <c r="Q293" s="20"/>
      <c r="R293" s="166"/>
      <c r="S293" s="97" t="str">
        <f t="shared" si="30"/>
        <v/>
      </c>
      <c r="T293" s="21" t="str">
        <f>IF($L293="","",IF($J293="単板",(※編集不可※選択項目!$Q$4*$L293+※編集不可※選択項目!$U$4),(※編集不可※選択項目!$Q$3*$L293+※編集不可※選択項目!$U$3)))</f>
        <v/>
      </c>
      <c r="U293" s="21" t="str">
        <f>IF($L293="","",IF($J293="単板",(※編集不可※選択項目!$Q$5*$L293+※編集不可※選択項目!$U$5),(※編集不可※選択項目!$Q286*$L293+※編集不可※選択項目!$U$6)))</f>
        <v/>
      </c>
      <c r="V293" s="21" t="str">
        <f>IF($L293="","",IF($J293="単板",(※編集不可※選択項目!$Q$7*$L293+※編集不可※選択項目!$U$7),(※編集不可※選択項目!$Q$8*$L293+※編集不可※選択項目!$U$8)))</f>
        <v/>
      </c>
    </row>
    <row r="294" spans="1:22" ht="25.05" customHeight="1" x14ac:dyDescent="0.2">
      <c r="A294" s="161">
        <f t="shared" si="31"/>
        <v>282</v>
      </c>
      <c r="B294" s="186" t="str">
        <f t="shared" si="32"/>
        <v/>
      </c>
      <c r="C294" s="163"/>
      <c r="D294" s="177" t="str">
        <f t="shared" si="33"/>
        <v/>
      </c>
      <c r="E294" s="177" t="str">
        <f t="shared" si="34"/>
        <v/>
      </c>
      <c r="F294" s="186" t="str">
        <f t="shared" si="35"/>
        <v/>
      </c>
      <c r="G294" s="163"/>
      <c r="H294" s="163"/>
      <c r="I294" s="164"/>
      <c r="J294" s="186" t="str">
        <f t="shared" si="36"/>
        <v/>
      </c>
      <c r="K294" s="164"/>
      <c r="L294" s="123"/>
      <c r="M294" s="187" t="str">
        <f>IF(COUNTIF(※編集不可※選択項目!$AG$3:$AG$11,I294&amp;K294)=1,VLOOKUP(I294&amp;K294,※編集不可※選択項目!$AG$3:$AH$11,2,FALSE),"")</f>
        <v/>
      </c>
      <c r="N294" s="182"/>
      <c r="O294" s="20"/>
      <c r="P294" s="165"/>
      <c r="Q294" s="20"/>
      <c r="R294" s="166"/>
      <c r="S294" s="97" t="str">
        <f t="shared" si="30"/>
        <v/>
      </c>
      <c r="T294" s="21" t="str">
        <f>IF($L294="","",IF($J294="単板",(※編集不可※選択項目!$Q$4*$L294+※編集不可※選択項目!$U$4),(※編集不可※選択項目!$Q$3*$L294+※編集不可※選択項目!$U$3)))</f>
        <v/>
      </c>
      <c r="U294" s="21" t="str">
        <f>IF($L294="","",IF($J294="単板",(※編集不可※選択項目!$Q$5*$L294+※編集不可※選択項目!$U$5),(※編集不可※選択項目!$Q287*$L294+※編集不可※選択項目!$U$6)))</f>
        <v/>
      </c>
      <c r="V294" s="21" t="str">
        <f>IF($L294="","",IF($J294="単板",(※編集不可※選択項目!$Q$7*$L294+※編集不可※選択項目!$U$7),(※編集不可※選択項目!$Q$8*$L294+※編集不可※選択項目!$U$8)))</f>
        <v/>
      </c>
    </row>
    <row r="295" spans="1:22" ht="25.05" customHeight="1" x14ac:dyDescent="0.2">
      <c r="A295" s="161">
        <f t="shared" si="31"/>
        <v>283</v>
      </c>
      <c r="B295" s="186" t="str">
        <f t="shared" si="32"/>
        <v/>
      </c>
      <c r="C295" s="163"/>
      <c r="D295" s="177" t="str">
        <f t="shared" si="33"/>
        <v/>
      </c>
      <c r="E295" s="177" t="str">
        <f t="shared" si="34"/>
        <v/>
      </c>
      <c r="F295" s="186" t="str">
        <f t="shared" si="35"/>
        <v/>
      </c>
      <c r="G295" s="163"/>
      <c r="H295" s="163"/>
      <c r="I295" s="164"/>
      <c r="J295" s="186" t="str">
        <f t="shared" si="36"/>
        <v/>
      </c>
      <c r="K295" s="164"/>
      <c r="L295" s="123"/>
      <c r="M295" s="187" t="str">
        <f>IF(COUNTIF(※編集不可※選択項目!$AG$3:$AG$11,I295&amp;K295)=1,VLOOKUP(I295&amp;K295,※編集不可※選択項目!$AG$3:$AH$11,2,FALSE),"")</f>
        <v/>
      </c>
      <c r="N295" s="182"/>
      <c r="O295" s="20"/>
      <c r="P295" s="165"/>
      <c r="Q295" s="20"/>
      <c r="R295" s="166"/>
      <c r="S295" s="97" t="str">
        <f t="shared" si="30"/>
        <v/>
      </c>
      <c r="T295" s="21" t="str">
        <f>IF($L295="","",IF($J295="単板",(※編集不可※選択項目!$Q$4*$L295+※編集不可※選択項目!$U$4),(※編集不可※選択項目!$Q$3*$L295+※編集不可※選択項目!$U$3)))</f>
        <v/>
      </c>
      <c r="U295" s="21" t="str">
        <f>IF($L295="","",IF($J295="単板",(※編集不可※選択項目!$Q$5*$L295+※編集不可※選択項目!$U$5),(※編集不可※選択項目!$Q288*$L295+※編集不可※選択項目!$U$6)))</f>
        <v/>
      </c>
      <c r="V295" s="21" t="str">
        <f>IF($L295="","",IF($J295="単板",(※編集不可※選択項目!$Q$7*$L295+※編集不可※選択項目!$U$7),(※編集不可※選択項目!$Q$8*$L295+※編集不可※選択項目!$U$8)))</f>
        <v/>
      </c>
    </row>
    <row r="296" spans="1:22" ht="25.05" customHeight="1" x14ac:dyDescent="0.2">
      <c r="A296" s="161">
        <f t="shared" si="31"/>
        <v>284</v>
      </c>
      <c r="B296" s="186" t="str">
        <f t="shared" si="32"/>
        <v/>
      </c>
      <c r="C296" s="163"/>
      <c r="D296" s="177" t="str">
        <f t="shared" si="33"/>
        <v/>
      </c>
      <c r="E296" s="177" t="str">
        <f t="shared" si="34"/>
        <v/>
      </c>
      <c r="F296" s="186" t="str">
        <f t="shared" si="35"/>
        <v/>
      </c>
      <c r="G296" s="163"/>
      <c r="H296" s="163"/>
      <c r="I296" s="164"/>
      <c r="J296" s="186" t="str">
        <f t="shared" si="36"/>
        <v/>
      </c>
      <c r="K296" s="164"/>
      <c r="L296" s="123"/>
      <c r="M296" s="187" t="str">
        <f>IF(COUNTIF(※編集不可※選択項目!$AG$3:$AG$11,I296&amp;K296)=1,VLOOKUP(I296&amp;K296,※編集不可※選択項目!$AG$3:$AH$11,2,FALSE),"")</f>
        <v/>
      </c>
      <c r="N296" s="182"/>
      <c r="O296" s="20"/>
      <c r="P296" s="165"/>
      <c r="Q296" s="20"/>
      <c r="R296" s="166"/>
      <c r="S296" s="97" t="str">
        <f t="shared" si="30"/>
        <v/>
      </c>
      <c r="T296" s="21" t="str">
        <f>IF($L296="","",IF($J296="単板",(※編集不可※選択項目!$Q$4*$L296+※編集不可※選択項目!$U$4),(※編集不可※選択項目!$Q$3*$L296+※編集不可※選択項目!$U$3)))</f>
        <v/>
      </c>
      <c r="U296" s="21" t="str">
        <f>IF($L296="","",IF($J296="単板",(※編集不可※選択項目!$Q$5*$L296+※編集不可※選択項目!$U$5),(※編集不可※選択項目!$Q289*$L296+※編集不可※選択項目!$U$6)))</f>
        <v/>
      </c>
      <c r="V296" s="21" t="str">
        <f>IF($L296="","",IF($J296="単板",(※編集不可※選択項目!$Q$7*$L296+※編集不可※選択項目!$U$7),(※編集不可※選択項目!$Q$8*$L296+※編集不可※選択項目!$U$8)))</f>
        <v/>
      </c>
    </row>
    <row r="297" spans="1:22" ht="25.05" customHeight="1" x14ac:dyDescent="0.2">
      <c r="A297" s="161">
        <f t="shared" si="31"/>
        <v>285</v>
      </c>
      <c r="B297" s="186" t="str">
        <f t="shared" si="32"/>
        <v/>
      </c>
      <c r="C297" s="163"/>
      <c r="D297" s="177" t="str">
        <f t="shared" si="33"/>
        <v/>
      </c>
      <c r="E297" s="177" t="str">
        <f t="shared" si="34"/>
        <v/>
      </c>
      <c r="F297" s="186" t="str">
        <f t="shared" si="35"/>
        <v/>
      </c>
      <c r="G297" s="163"/>
      <c r="H297" s="163"/>
      <c r="I297" s="164"/>
      <c r="J297" s="186" t="str">
        <f t="shared" si="36"/>
        <v/>
      </c>
      <c r="K297" s="164"/>
      <c r="L297" s="123"/>
      <c r="M297" s="187" t="str">
        <f>IF(COUNTIF(※編集不可※選択項目!$AG$3:$AG$11,I297&amp;K297)=1,VLOOKUP(I297&amp;K297,※編集不可※選択項目!$AG$3:$AH$11,2,FALSE),"")</f>
        <v/>
      </c>
      <c r="N297" s="182"/>
      <c r="O297" s="20"/>
      <c r="P297" s="165"/>
      <c r="Q297" s="20"/>
      <c r="R297" s="166"/>
      <c r="S297" s="97" t="str">
        <f t="shared" si="30"/>
        <v/>
      </c>
      <c r="T297" s="21" t="str">
        <f>IF($L297="","",IF($J297="単板",(※編集不可※選択項目!$Q$4*$L297+※編集不可※選択項目!$U$4),(※編集不可※選択項目!$Q$3*$L297+※編集不可※選択項目!$U$3)))</f>
        <v/>
      </c>
      <c r="U297" s="21" t="str">
        <f>IF($L297="","",IF($J297="単板",(※編集不可※選択項目!$Q$5*$L297+※編集不可※選択項目!$U$5),(※編集不可※選択項目!$Q290*$L297+※編集不可※選択項目!$U$6)))</f>
        <v/>
      </c>
      <c r="V297" s="21" t="str">
        <f>IF($L297="","",IF($J297="単板",(※編集不可※選択項目!$Q$7*$L297+※編集不可※選択項目!$U$7),(※編集不可※選択項目!$Q$8*$L297+※編集不可※選択項目!$U$8)))</f>
        <v/>
      </c>
    </row>
    <row r="298" spans="1:22" ht="25.05" customHeight="1" x14ac:dyDescent="0.2">
      <c r="A298" s="161">
        <f t="shared" si="31"/>
        <v>286</v>
      </c>
      <c r="B298" s="186" t="str">
        <f t="shared" si="32"/>
        <v/>
      </c>
      <c r="C298" s="163"/>
      <c r="D298" s="177" t="str">
        <f t="shared" si="33"/>
        <v/>
      </c>
      <c r="E298" s="177" t="str">
        <f t="shared" si="34"/>
        <v/>
      </c>
      <c r="F298" s="186" t="str">
        <f t="shared" si="35"/>
        <v/>
      </c>
      <c r="G298" s="163"/>
      <c r="H298" s="163"/>
      <c r="I298" s="164"/>
      <c r="J298" s="186" t="str">
        <f t="shared" si="36"/>
        <v/>
      </c>
      <c r="K298" s="164"/>
      <c r="L298" s="123"/>
      <c r="M298" s="187" t="str">
        <f>IF(COUNTIF(※編集不可※選択項目!$AG$3:$AG$11,I298&amp;K298)=1,VLOOKUP(I298&amp;K298,※編集不可※選択項目!$AG$3:$AH$11,2,FALSE),"")</f>
        <v/>
      </c>
      <c r="N298" s="182"/>
      <c r="O298" s="20"/>
      <c r="P298" s="165"/>
      <c r="Q298" s="20"/>
      <c r="R298" s="166"/>
      <c r="S298" s="97" t="str">
        <f t="shared" si="30"/>
        <v/>
      </c>
      <c r="T298" s="21" t="str">
        <f>IF($L298="","",IF($J298="単板",(※編集不可※選択項目!$Q$4*$L298+※編集不可※選択項目!$U$4),(※編集不可※選択項目!$Q$3*$L298+※編集不可※選択項目!$U$3)))</f>
        <v/>
      </c>
      <c r="U298" s="21" t="str">
        <f>IF($L298="","",IF($J298="単板",(※編集不可※選択項目!$Q$5*$L298+※編集不可※選択項目!$U$5),(※編集不可※選択項目!$Q291*$L298+※編集不可※選択項目!$U$6)))</f>
        <v/>
      </c>
      <c r="V298" s="21" t="str">
        <f>IF($L298="","",IF($J298="単板",(※編集不可※選択項目!$Q$7*$L298+※編集不可※選択項目!$U$7),(※編集不可※選択項目!$Q$8*$L298+※編集不可※選択項目!$U$8)))</f>
        <v/>
      </c>
    </row>
    <row r="299" spans="1:22" ht="25.05" customHeight="1" x14ac:dyDescent="0.2">
      <c r="A299" s="161">
        <f t="shared" si="31"/>
        <v>287</v>
      </c>
      <c r="B299" s="186" t="str">
        <f t="shared" si="32"/>
        <v/>
      </c>
      <c r="C299" s="163"/>
      <c r="D299" s="177" t="str">
        <f t="shared" si="33"/>
        <v/>
      </c>
      <c r="E299" s="177" t="str">
        <f t="shared" si="34"/>
        <v/>
      </c>
      <c r="F299" s="186" t="str">
        <f t="shared" si="35"/>
        <v/>
      </c>
      <c r="G299" s="163"/>
      <c r="H299" s="163"/>
      <c r="I299" s="164"/>
      <c r="J299" s="186" t="str">
        <f t="shared" si="36"/>
        <v/>
      </c>
      <c r="K299" s="164"/>
      <c r="L299" s="123"/>
      <c r="M299" s="187" t="str">
        <f>IF(COUNTIF(※編集不可※選択項目!$AG$3:$AG$11,I299&amp;K299)=1,VLOOKUP(I299&amp;K299,※編集不可※選択項目!$AG$3:$AH$11,2,FALSE),"")</f>
        <v/>
      </c>
      <c r="N299" s="182"/>
      <c r="O299" s="20"/>
      <c r="P299" s="165"/>
      <c r="Q299" s="20"/>
      <c r="R299" s="166"/>
      <c r="S299" s="97" t="str">
        <f t="shared" si="30"/>
        <v/>
      </c>
      <c r="T299" s="21" t="str">
        <f>IF($L299="","",IF($J299="単板",(※編集不可※選択項目!$Q$4*$L299+※編集不可※選択項目!$U$4),(※編集不可※選択項目!$Q$3*$L299+※編集不可※選択項目!$U$3)))</f>
        <v/>
      </c>
      <c r="U299" s="21" t="str">
        <f>IF($L299="","",IF($J299="単板",(※編集不可※選択項目!$Q$5*$L299+※編集不可※選択項目!$U$5),(※編集不可※選択項目!$Q292*$L299+※編集不可※選択項目!$U$6)))</f>
        <v/>
      </c>
      <c r="V299" s="21" t="str">
        <f>IF($L299="","",IF($J299="単板",(※編集不可※選択項目!$Q$7*$L299+※編集不可※選択項目!$U$7),(※編集不可※選択項目!$Q$8*$L299+※編集不可※選択項目!$U$8)))</f>
        <v/>
      </c>
    </row>
    <row r="300" spans="1:22" ht="25.05" customHeight="1" x14ac:dyDescent="0.2">
      <c r="A300" s="161">
        <f t="shared" si="31"/>
        <v>288</v>
      </c>
      <c r="B300" s="186" t="str">
        <f t="shared" si="32"/>
        <v/>
      </c>
      <c r="C300" s="163"/>
      <c r="D300" s="177" t="str">
        <f t="shared" si="33"/>
        <v/>
      </c>
      <c r="E300" s="177" t="str">
        <f t="shared" si="34"/>
        <v/>
      </c>
      <c r="F300" s="186" t="str">
        <f t="shared" si="35"/>
        <v/>
      </c>
      <c r="G300" s="163"/>
      <c r="H300" s="163"/>
      <c r="I300" s="164"/>
      <c r="J300" s="186" t="str">
        <f t="shared" si="36"/>
        <v/>
      </c>
      <c r="K300" s="164"/>
      <c r="L300" s="123"/>
      <c r="M300" s="187" t="str">
        <f>IF(COUNTIF(※編集不可※選択項目!$AG$3:$AG$11,I300&amp;K300)=1,VLOOKUP(I300&amp;K300,※編集不可※選択項目!$AG$3:$AH$11,2,FALSE),"")</f>
        <v/>
      </c>
      <c r="N300" s="182"/>
      <c r="O300" s="20"/>
      <c r="P300" s="165"/>
      <c r="Q300" s="20"/>
      <c r="R300" s="166"/>
      <c r="S300" s="97" t="str">
        <f t="shared" si="30"/>
        <v/>
      </c>
      <c r="T300" s="21" t="str">
        <f>IF($L300="","",IF($J300="単板",(※編集不可※選択項目!$Q$4*$L300+※編集不可※選択項目!$U$4),(※編集不可※選択項目!$Q$3*$L300+※編集不可※選択項目!$U$3)))</f>
        <v/>
      </c>
      <c r="U300" s="21" t="str">
        <f>IF($L300="","",IF($J300="単板",(※編集不可※選択項目!$Q$5*$L300+※編集不可※選択項目!$U$5),(※編集不可※選択項目!$Q293*$L300+※編集不可※選択項目!$U$6)))</f>
        <v/>
      </c>
      <c r="V300" s="21" t="str">
        <f>IF($L300="","",IF($J300="単板",(※編集不可※選択項目!$Q$7*$L300+※編集不可※選択項目!$U$7),(※編集不可※選択項目!$Q$8*$L300+※編集不可※選択項目!$U$8)))</f>
        <v/>
      </c>
    </row>
    <row r="301" spans="1:22" ht="25.05" customHeight="1" x14ac:dyDescent="0.2">
      <c r="A301" s="161">
        <f t="shared" si="31"/>
        <v>289</v>
      </c>
      <c r="B301" s="186" t="str">
        <f t="shared" si="32"/>
        <v/>
      </c>
      <c r="C301" s="163"/>
      <c r="D301" s="177" t="str">
        <f t="shared" si="33"/>
        <v/>
      </c>
      <c r="E301" s="177" t="str">
        <f t="shared" si="34"/>
        <v/>
      </c>
      <c r="F301" s="186" t="str">
        <f t="shared" si="35"/>
        <v/>
      </c>
      <c r="G301" s="163"/>
      <c r="H301" s="163"/>
      <c r="I301" s="164"/>
      <c r="J301" s="186" t="str">
        <f t="shared" si="36"/>
        <v/>
      </c>
      <c r="K301" s="164"/>
      <c r="L301" s="123"/>
      <c r="M301" s="187" t="str">
        <f>IF(COUNTIF(※編集不可※選択項目!$AG$3:$AG$11,I301&amp;K301)=1,VLOOKUP(I301&amp;K301,※編集不可※選択項目!$AG$3:$AH$11,2,FALSE),"")</f>
        <v/>
      </c>
      <c r="N301" s="182"/>
      <c r="O301" s="20"/>
      <c r="P301" s="165"/>
      <c r="Q301" s="20"/>
      <c r="R301" s="166"/>
      <c r="S301" s="97" t="str">
        <f t="shared" si="30"/>
        <v/>
      </c>
      <c r="T301" s="21" t="str">
        <f>IF($L301="","",IF($J301="単板",(※編集不可※選択項目!$Q$4*$L301+※編集不可※選択項目!$U$4),(※編集不可※選択項目!$Q$3*$L301+※編集不可※選択項目!$U$3)))</f>
        <v/>
      </c>
      <c r="U301" s="21" t="str">
        <f>IF($L301="","",IF($J301="単板",(※編集不可※選択項目!$Q$5*$L301+※編集不可※選択項目!$U$5),(※編集不可※選択項目!$Q294*$L301+※編集不可※選択項目!$U$6)))</f>
        <v/>
      </c>
      <c r="V301" s="21" t="str">
        <f>IF($L301="","",IF($J301="単板",(※編集不可※選択項目!$Q$7*$L301+※編集不可※選択項目!$U$7),(※編集不可※選択項目!$Q$8*$L301+※編集不可※選択項目!$U$8)))</f>
        <v/>
      </c>
    </row>
    <row r="302" spans="1:22" ht="25.05" customHeight="1" x14ac:dyDescent="0.2">
      <c r="A302" s="161">
        <f t="shared" si="31"/>
        <v>290</v>
      </c>
      <c r="B302" s="186" t="str">
        <f t="shared" si="32"/>
        <v/>
      </c>
      <c r="C302" s="163"/>
      <c r="D302" s="177" t="str">
        <f t="shared" si="33"/>
        <v/>
      </c>
      <c r="E302" s="177" t="str">
        <f t="shared" si="34"/>
        <v/>
      </c>
      <c r="F302" s="186" t="str">
        <f t="shared" si="35"/>
        <v/>
      </c>
      <c r="G302" s="163"/>
      <c r="H302" s="163"/>
      <c r="I302" s="164"/>
      <c r="J302" s="186" t="str">
        <f t="shared" si="36"/>
        <v/>
      </c>
      <c r="K302" s="164"/>
      <c r="L302" s="123"/>
      <c r="M302" s="187" t="str">
        <f>IF(COUNTIF(※編集不可※選択項目!$AG$3:$AG$11,I302&amp;K302)=1,VLOOKUP(I302&amp;K302,※編集不可※選択項目!$AG$3:$AH$11,2,FALSE),"")</f>
        <v/>
      </c>
      <c r="N302" s="182"/>
      <c r="O302" s="20"/>
      <c r="P302" s="165"/>
      <c r="Q302" s="20"/>
      <c r="R302" s="166"/>
      <c r="S302" s="97" t="str">
        <f t="shared" si="30"/>
        <v/>
      </c>
      <c r="T302" s="21" t="str">
        <f>IF($L302="","",IF($J302="単板",(※編集不可※選択項目!$Q$4*$L302+※編集不可※選択項目!$U$4),(※編集不可※選択項目!$Q$3*$L302+※編集不可※選択項目!$U$3)))</f>
        <v/>
      </c>
      <c r="U302" s="21" t="str">
        <f>IF($L302="","",IF($J302="単板",(※編集不可※選択項目!$Q$5*$L302+※編集不可※選択項目!$U$5),(※編集不可※選択項目!$Q295*$L302+※編集不可※選択項目!$U$6)))</f>
        <v/>
      </c>
      <c r="V302" s="21" t="str">
        <f>IF($L302="","",IF($J302="単板",(※編集不可※選択項目!$Q$7*$L302+※編集不可※選択項目!$U$7),(※編集不可※選択項目!$Q$8*$L302+※編集不可※選択項目!$U$8)))</f>
        <v/>
      </c>
    </row>
    <row r="303" spans="1:22" ht="25.05" customHeight="1" x14ac:dyDescent="0.2">
      <c r="A303" s="161">
        <f t="shared" si="31"/>
        <v>291</v>
      </c>
      <c r="B303" s="186" t="str">
        <f t="shared" si="32"/>
        <v/>
      </c>
      <c r="C303" s="163"/>
      <c r="D303" s="177" t="str">
        <f t="shared" si="33"/>
        <v/>
      </c>
      <c r="E303" s="177" t="str">
        <f t="shared" si="34"/>
        <v/>
      </c>
      <c r="F303" s="186" t="str">
        <f t="shared" si="35"/>
        <v/>
      </c>
      <c r="G303" s="163"/>
      <c r="H303" s="163"/>
      <c r="I303" s="164"/>
      <c r="J303" s="186" t="str">
        <f t="shared" si="36"/>
        <v/>
      </c>
      <c r="K303" s="164"/>
      <c r="L303" s="123"/>
      <c r="M303" s="187" t="str">
        <f>IF(COUNTIF(※編集不可※選択項目!$AG$3:$AG$11,I303&amp;K303)=1,VLOOKUP(I303&amp;K303,※編集不可※選択項目!$AG$3:$AH$11,2,FALSE),"")</f>
        <v/>
      </c>
      <c r="N303" s="182"/>
      <c r="O303" s="20"/>
      <c r="P303" s="165"/>
      <c r="Q303" s="20"/>
      <c r="R303" s="166"/>
      <c r="S303" s="97" t="str">
        <f t="shared" si="30"/>
        <v/>
      </c>
      <c r="T303" s="21" t="str">
        <f>IF($L303="","",IF($J303="単板",(※編集不可※選択項目!$Q$4*$L303+※編集不可※選択項目!$U$4),(※編集不可※選択項目!$Q$3*$L303+※編集不可※選択項目!$U$3)))</f>
        <v/>
      </c>
      <c r="U303" s="21" t="str">
        <f>IF($L303="","",IF($J303="単板",(※編集不可※選択項目!$Q$5*$L303+※編集不可※選択項目!$U$5),(※編集不可※選択項目!$Q296*$L303+※編集不可※選択項目!$U$6)))</f>
        <v/>
      </c>
      <c r="V303" s="21" t="str">
        <f>IF($L303="","",IF($J303="単板",(※編集不可※選択項目!$Q$7*$L303+※編集不可※選択項目!$U$7),(※編集不可※選択項目!$Q$8*$L303+※編集不可※選択項目!$U$8)))</f>
        <v/>
      </c>
    </row>
    <row r="304" spans="1:22" ht="25.05" customHeight="1" x14ac:dyDescent="0.2">
      <c r="A304" s="161">
        <f t="shared" si="31"/>
        <v>292</v>
      </c>
      <c r="B304" s="186" t="str">
        <f t="shared" si="32"/>
        <v/>
      </c>
      <c r="C304" s="163"/>
      <c r="D304" s="177" t="str">
        <f t="shared" si="33"/>
        <v/>
      </c>
      <c r="E304" s="177" t="str">
        <f t="shared" si="34"/>
        <v/>
      </c>
      <c r="F304" s="186" t="str">
        <f t="shared" si="35"/>
        <v/>
      </c>
      <c r="G304" s="163"/>
      <c r="H304" s="163"/>
      <c r="I304" s="164"/>
      <c r="J304" s="186" t="str">
        <f t="shared" si="36"/>
        <v/>
      </c>
      <c r="K304" s="164"/>
      <c r="L304" s="123"/>
      <c r="M304" s="187" t="str">
        <f>IF(COUNTIF(※編集不可※選択項目!$AG$3:$AG$11,I304&amp;K304)=1,VLOOKUP(I304&amp;K304,※編集不可※選択項目!$AG$3:$AH$11,2,FALSE),"")</f>
        <v/>
      </c>
      <c r="N304" s="182"/>
      <c r="O304" s="20"/>
      <c r="P304" s="165"/>
      <c r="Q304" s="20"/>
      <c r="R304" s="166"/>
      <c r="S304" s="97" t="str">
        <f t="shared" si="30"/>
        <v/>
      </c>
      <c r="T304" s="21" t="str">
        <f>IF($L304="","",IF($J304="単板",(※編集不可※選択項目!$Q$4*$L304+※編集不可※選択項目!$U$4),(※編集不可※選択項目!$Q$3*$L304+※編集不可※選択項目!$U$3)))</f>
        <v/>
      </c>
      <c r="U304" s="21" t="str">
        <f>IF($L304="","",IF($J304="単板",(※編集不可※選択項目!$Q$5*$L304+※編集不可※選択項目!$U$5),(※編集不可※選択項目!$Q297*$L304+※編集不可※選択項目!$U$6)))</f>
        <v/>
      </c>
      <c r="V304" s="21" t="str">
        <f>IF($L304="","",IF($J304="単板",(※編集不可※選択項目!$Q$7*$L304+※編集不可※選択項目!$U$7),(※編集不可※選択項目!$Q$8*$L304+※編集不可※選択項目!$U$8)))</f>
        <v/>
      </c>
    </row>
    <row r="305" spans="1:22" ht="25.05" customHeight="1" x14ac:dyDescent="0.2">
      <c r="A305" s="161">
        <f t="shared" si="31"/>
        <v>293</v>
      </c>
      <c r="B305" s="186" t="str">
        <f t="shared" si="32"/>
        <v/>
      </c>
      <c r="C305" s="163"/>
      <c r="D305" s="177" t="str">
        <f t="shared" si="33"/>
        <v/>
      </c>
      <c r="E305" s="177" t="str">
        <f t="shared" si="34"/>
        <v/>
      </c>
      <c r="F305" s="186" t="str">
        <f t="shared" si="35"/>
        <v/>
      </c>
      <c r="G305" s="163"/>
      <c r="H305" s="163"/>
      <c r="I305" s="164"/>
      <c r="J305" s="186" t="str">
        <f t="shared" si="36"/>
        <v/>
      </c>
      <c r="K305" s="164"/>
      <c r="L305" s="123"/>
      <c r="M305" s="187" t="str">
        <f>IF(COUNTIF(※編集不可※選択項目!$AG$3:$AG$11,I305&amp;K305)=1,VLOOKUP(I305&amp;K305,※編集不可※選択項目!$AG$3:$AH$11,2,FALSE),"")</f>
        <v/>
      </c>
      <c r="N305" s="182"/>
      <c r="O305" s="20"/>
      <c r="P305" s="165"/>
      <c r="Q305" s="20"/>
      <c r="R305" s="166"/>
      <c r="S305" s="97" t="str">
        <f t="shared" si="30"/>
        <v/>
      </c>
      <c r="T305" s="21" t="str">
        <f>IF($L305="","",IF($J305="単板",(※編集不可※選択項目!$Q$4*$L305+※編集不可※選択項目!$U$4),(※編集不可※選択項目!$Q$3*$L305+※編集不可※選択項目!$U$3)))</f>
        <v/>
      </c>
      <c r="U305" s="21" t="str">
        <f>IF($L305="","",IF($J305="単板",(※編集不可※選択項目!$Q$5*$L305+※編集不可※選択項目!$U$5),(※編集不可※選択項目!$Q298*$L305+※編集不可※選択項目!$U$6)))</f>
        <v/>
      </c>
      <c r="V305" s="21" t="str">
        <f>IF($L305="","",IF($J305="単板",(※編集不可※選択項目!$Q$7*$L305+※編集不可※選択項目!$U$7),(※編集不可※選択項目!$Q$8*$L305+※編集不可※選択項目!$U$8)))</f>
        <v/>
      </c>
    </row>
    <row r="306" spans="1:22" ht="25.05" customHeight="1" x14ac:dyDescent="0.2">
      <c r="A306" s="161">
        <f t="shared" si="31"/>
        <v>294</v>
      </c>
      <c r="B306" s="186" t="str">
        <f t="shared" si="32"/>
        <v/>
      </c>
      <c r="C306" s="163"/>
      <c r="D306" s="177" t="str">
        <f t="shared" si="33"/>
        <v/>
      </c>
      <c r="E306" s="177" t="str">
        <f t="shared" si="34"/>
        <v/>
      </c>
      <c r="F306" s="186" t="str">
        <f t="shared" si="35"/>
        <v/>
      </c>
      <c r="G306" s="163"/>
      <c r="H306" s="163"/>
      <c r="I306" s="164"/>
      <c r="J306" s="186" t="str">
        <f t="shared" si="36"/>
        <v/>
      </c>
      <c r="K306" s="164"/>
      <c r="L306" s="123"/>
      <c r="M306" s="187" t="str">
        <f>IF(COUNTIF(※編集不可※選択項目!$AG$3:$AG$11,I306&amp;K306)=1,VLOOKUP(I306&amp;K306,※編集不可※選択項目!$AG$3:$AH$11,2,FALSE),"")</f>
        <v/>
      </c>
      <c r="N306" s="182"/>
      <c r="O306" s="20"/>
      <c r="P306" s="165"/>
      <c r="Q306" s="20"/>
      <c r="R306" s="166"/>
      <c r="S306" s="97" t="str">
        <f t="shared" si="30"/>
        <v/>
      </c>
      <c r="T306" s="21" t="str">
        <f>IF($L306="","",IF($J306="単板",(※編集不可※選択項目!$Q$4*$L306+※編集不可※選択項目!$U$4),(※編集不可※選択項目!$Q$3*$L306+※編集不可※選択項目!$U$3)))</f>
        <v/>
      </c>
      <c r="U306" s="21" t="str">
        <f>IF($L306="","",IF($J306="単板",(※編集不可※選択項目!$Q$5*$L306+※編集不可※選択項目!$U$5),(※編集不可※選択項目!$Q299*$L306+※編集不可※選択項目!$U$6)))</f>
        <v/>
      </c>
      <c r="V306" s="21" t="str">
        <f>IF($L306="","",IF($J306="単板",(※編集不可※選択項目!$Q$7*$L306+※編集不可※選択項目!$U$7),(※編集不可※選択項目!$Q$8*$L306+※編集不可※選択項目!$U$8)))</f>
        <v/>
      </c>
    </row>
    <row r="307" spans="1:22" ht="25.05" customHeight="1" x14ac:dyDescent="0.2">
      <c r="A307" s="161">
        <f t="shared" si="31"/>
        <v>295</v>
      </c>
      <c r="B307" s="186" t="str">
        <f t="shared" si="32"/>
        <v/>
      </c>
      <c r="C307" s="163"/>
      <c r="D307" s="177" t="str">
        <f t="shared" si="33"/>
        <v/>
      </c>
      <c r="E307" s="177" t="str">
        <f t="shared" si="34"/>
        <v/>
      </c>
      <c r="F307" s="186" t="str">
        <f t="shared" si="35"/>
        <v/>
      </c>
      <c r="G307" s="163"/>
      <c r="H307" s="163"/>
      <c r="I307" s="164"/>
      <c r="J307" s="186" t="str">
        <f t="shared" si="36"/>
        <v/>
      </c>
      <c r="K307" s="164"/>
      <c r="L307" s="123"/>
      <c r="M307" s="187" t="str">
        <f>IF(COUNTIF(※編集不可※選択項目!$AG$3:$AG$11,I307&amp;K307)=1,VLOOKUP(I307&amp;K307,※編集不可※選択項目!$AG$3:$AH$11,2,FALSE),"")</f>
        <v/>
      </c>
      <c r="N307" s="182"/>
      <c r="O307" s="20"/>
      <c r="P307" s="165"/>
      <c r="Q307" s="20"/>
      <c r="R307" s="166"/>
      <c r="S307" s="97" t="str">
        <f t="shared" si="30"/>
        <v/>
      </c>
      <c r="T307" s="21" t="str">
        <f>IF($L307="","",IF($J307="単板",(※編集不可※選択項目!$Q$4*$L307+※編集不可※選択項目!$U$4),(※編集不可※選択項目!$Q$3*$L307+※編集不可※選択項目!$U$3)))</f>
        <v/>
      </c>
      <c r="U307" s="21" t="str">
        <f>IF($L307="","",IF($J307="単板",(※編集不可※選択項目!$Q$5*$L307+※編集不可※選択項目!$U$5),(※編集不可※選択項目!$Q300*$L307+※編集不可※選択項目!$U$6)))</f>
        <v/>
      </c>
      <c r="V307" s="21" t="str">
        <f>IF($L307="","",IF($J307="単板",(※編集不可※選択項目!$Q$7*$L307+※編集不可※選択項目!$U$7),(※編集不可※選択項目!$Q$8*$L307+※編集不可※選択項目!$U$8)))</f>
        <v/>
      </c>
    </row>
    <row r="308" spans="1:22" ht="24.6" customHeight="1" x14ac:dyDescent="0.2">
      <c r="A308" s="161">
        <f t="shared" si="31"/>
        <v>296</v>
      </c>
      <c r="B308" s="186" t="str">
        <f t="shared" si="32"/>
        <v/>
      </c>
      <c r="C308" s="163"/>
      <c r="D308" s="177" t="str">
        <f t="shared" si="33"/>
        <v/>
      </c>
      <c r="E308" s="177" t="str">
        <f t="shared" si="34"/>
        <v/>
      </c>
      <c r="F308" s="186" t="str">
        <f t="shared" si="35"/>
        <v/>
      </c>
      <c r="G308" s="163"/>
      <c r="H308" s="163"/>
      <c r="I308" s="164"/>
      <c r="J308" s="186" t="str">
        <f t="shared" si="36"/>
        <v/>
      </c>
      <c r="K308" s="164"/>
      <c r="L308" s="123"/>
      <c r="M308" s="187" t="str">
        <f>IF(COUNTIF(※編集不可※選択項目!$AG$3:$AG$11,I308&amp;K308)=1,VLOOKUP(I308&amp;K308,※編集不可※選択項目!$AG$3:$AH$11,2,FALSE),"")</f>
        <v/>
      </c>
      <c r="N308" s="182"/>
      <c r="O308" s="20"/>
      <c r="P308" s="165"/>
      <c r="Q308" s="20"/>
      <c r="R308" s="166"/>
      <c r="S308" s="97" t="str">
        <f t="shared" si="30"/>
        <v/>
      </c>
      <c r="T308" s="21" t="str">
        <f>IF($L308="","",IF($J308="単板",(※編集不可※選択項目!$Q$4*$L308+※編集不可※選択項目!$U$4),(※編集不可※選択項目!$Q$3*$L308+※編集不可※選択項目!$U$3)))</f>
        <v/>
      </c>
      <c r="U308" s="21" t="str">
        <f>IF($L308="","",IF($J308="単板",(※編集不可※選択項目!$Q$5*$L308+※編集不可※選択項目!$U$5),(※編集不可※選択項目!$Q301*$L308+※編集不可※選択項目!$U$6)))</f>
        <v/>
      </c>
      <c r="V308" s="21" t="str">
        <f>IF($L308="","",IF($J308="単板",(※編集不可※選択項目!$Q$7*$L308+※編集不可※選択項目!$U$7),(※編集不可※選択項目!$Q$8*$L308+※編集不可※選択項目!$U$8)))</f>
        <v/>
      </c>
    </row>
    <row r="309" spans="1:22" ht="25.05" customHeight="1" x14ac:dyDescent="0.2">
      <c r="A309" s="161">
        <f t="shared" si="31"/>
        <v>297</v>
      </c>
      <c r="B309" s="186" t="str">
        <f t="shared" si="32"/>
        <v/>
      </c>
      <c r="C309" s="163"/>
      <c r="D309" s="177" t="str">
        <f t="shared" si="33"/>
        <v/>
      </c>
      <c r="E309" s="177" t="str">
        <f t="shared" si="34"/>
        <v/>
      </c>
      <c r="F309" s="186" t="str">
        <f t="shared" si="35"/>
        <v/>
      </c>
      <c r="G309" s="163"/>
      <c r="H309" s="163"/>
      <c r="I309" s="164"/>
      <c r="J309" s="186" t="str">
        <f t="shared" si="36"/>
        <v/>
      </c>
      <c r="K309" s="164"/>
      <c r="L309" s="123"/>
      <c r="M309" s="187" t="str">
        <f>IF(COUNTIF(※編集不可※選択項目!$AG$3:$AG$11,I309&amp;K309)=1,VLOOKUP(I309&amp;K309,※編集不可※選択項目!$AG$3:$AH$11,2,FALSE),"")</f>
        <v/>
      </c>
      <c r="N309" s="182"/>
      <c r="O309" s="20"/>
      <c r="P309" s="165"/>
      <c r="Q309" s="20"/>
      <c r="R309" s="166"/>
      <c r="S309" s="97" t="str">
        <f t="shared" si="30"/>
        <v/>
      </c>
      <c r="T309" s="21" t="str">
        <f>IF($L309="","",IF($J309="単板",(※編集不可※選択項目!$Q$4*$L309+※編集不可※選択項目!$U$4),(※編集不可※選択項目!$Q$3*$L309+※編集不可※選択項目!$U$3)))</f>
        <v/>
      </c>
      <c r="U309" s="21" t="str">
        <f>IF($L309="","",IF($J309="単板",(※編集不可※選択項目!$Q$5*$L309+※編集不可※選択項目!$U$5),(※編集不可※選択項目!$Q302*$L309+※編集不可※選択項目!$U$6)))</f>
        <v/>
      </c>
      <c r="V309" s="21" t="str">
        <f>IF($L309="","",IF($J309="単板",(※編集不可※選択項目!$Q$7*$L309+※編集不可※選択項目!$U$7),(※編集不可※選択項目!$Q$8*$L309+※編集不可※選択項目!$U$8)))</f>
        <v/>
      </c>
    </row>
    <row r="310" spans="1:22" ht="25.05" customHeight="1" x14ac:dyDescent="0.2">
      <c r="A310" s="161">
        <f t="shared" si="31"/>
        <v>298</v>
      </c>
      <c r="B310" s="186" t="str">
        <f t="shared" si="32"/>
        <v/>
      </c>
      <c r="C310" s="163"/>
      <c r="D310" s="177" t="str">
        <f t="shared" si="33"/>
        <v/>
      </c>
      <c r="E310" s="177" t="str">
        <f t="shared" si="34"/>
        <v/>
      </c>
      <c r="F310" s="186" t="str">
        <f t="shared" si="35"/>
        <v/>
      </c>
      <c r="G310" s="163"/>
      <c r="H310" s="163"/>
      <c r="I310" s="164"/>
      <c r="J310" s="186" t="str">
        <f t="shared" si="36"/>
        <v/>
      </c>
      <c r="K310" s="164"/>
      <c r="L310" s="123"/>
      <c r="M310" s="187" t="str">
        <f>IF(COUNTIF(※編集不可※選択項目!$AG$3:$AG$11,I310&amp;K310)=1,VLOOKUP(I310&amp;K310,※編集不可※選択項目!$AG$3:$AH$11,2,FALSE),"")</f>
        <v/>
      </c>
      <c r="N310" s="182"/>
      <c r="O310" s="20"/>
      <c r="P310" s="165"/>
      <c r="Q310" s="20"/>
      <c r="R310" s="166"/>
      <c r="S310" s="97" t="str">
        <f t="shared" si="30"/>
        <v/>
      </c>
      <c r="T310" s="21" t="str">
        <f>IF($L310="","",IF($J310="単板",(※編集不可※選択項目!$Q$4*$L310+※編集不可※選択項目!$U$4),(※編集不可※選択項目!$Q$3*$L310+※編集不可※選択項目!$U$3)))</f>
        <v/>
      </c>
      <c r="U310" s="21" t="str">
        <f>IF($L310="","",IF($J310="単板",(※編集不可※選択項目!$Q$5*$L310+※編集不可※選択項目!$U$5),(※編集不可※選択項目!$Q303*$L310+※編集不可※選択項目!$U$6)))</f>
        <v/>
      </c>
      <c r="V310" s="21" t="str">
        <f>IF($L310="","",IF($J310="単板",(※編集不可※選択項目!$Q$7*$L310+※編集不可※選択項目!$U$7),(※編集不可※選択項目!$Q$8*$L310+※編集不可※選択項目!$U$8)))</f>
        <v/>
      </c>
    </row>
    <row r="311" spans="1:22" ht="25.05" customHeight="1" x14ac:dyDescent="0.2">
      <c r="A311" s="161">
        <f t="shared" si="31"/>
        <v>299</v>
      </c>
      <c r="B311" s="186" t="str">
        <f t="shared" si="32"/>
        <v/>
      </c>
      <c r="C311" s="163"/>
      <c r="D311" s="177" t="str">
        <f t="shared" si="33"/>
        <v/>
      </c>
      <c r="E311" s="177" t="str">
        <f t="shared" si="34"/>
        <v/>
      </c>
      <c r="F311" s="186" t="str">
        <f t="shared" si="35"/>
        <v/>
      </c>
      <c r="G311" s="163"/>
      <c r="H311" s="163"/>
      <c r="I311" s="164"/>
      <c r="J311" s="186" t="str">
        <f t="shared" si="36"/>
        <v/>
      </c>
      <c r="K311" s="164"/>
      <c r="L311" s="123"/>
      <c r="M311" s="187" t="str">
        <f>IF(COUNTIF(※編集不可※選択項目!$AG$3:$AG$11,I311&amp;K311)=1,VLOOKUP(I311&amp;K311,※編集不可※選択項目!$AG$3:$AH$11,2,FALSE),"")</f>
        <v/>
      </c>
      <c r="N311" s="182"/>
      <c r="O311" s="20"/>
      <c r="P311" s="165"/>
      <c r="Q311" s="20"/>
      <c r="R311" s="166"/>
      <c r="S311" s="97" t="str">
        <f t="shared" si="30"/>
        <v/>
      </c>
      <c r="T311" s="21" t="str">
        <f>IF($L311="","",IF($J311="単板",(※編集不可※選択項目!$Q$4*$L311+※編集不可※選択項目!$U$4),(※編集不可※選択項目!$Q$3*$L311+※編集不可※選択項目!$U$3)))</f>
        <v/>
      </c>
      <c r="U311" s="21" t="str">
        <f>IF($L311="","",IF($J311="単板",(※編集不可※選択項目!$Q$5*$L311+※編集不可※選択項目!$U$5),(※編集不可※選択項目!$Q304*$L311+※編集不可※選択項目!$U$6)))</f>
        <v/>
      </c>
      <c r="V311" s="21" t="str">
        <f>IF($L311="","",IF($J311="単板",(※編集不可※選択項目!$Q$7*$L311+※編集不可※選択項目!$U$7),(※編集不可※選択項目!$Q$8*$L311+※編集不可※選択項目!$U$8)))</f>
        <v/>
      </c>
    </row>
    <row r="312" spans="1:22" ht="24.6" customHeight="1" x14ac:dyDescent="0.2">
      <c r="A312" s="161">
        <f t="shared" si="31"/>
        <v>300</v>
      </c>
      <c r="B312" s="186" t="str">
        <f t="shared" si="32"/>
        <v/>
      </c>
      <c r="C312" s="163"/>
      <c r="D312" s="177" t="str">
        <f t="shared" si="33"/>
        <v/>
      </c>
      <c r="E312" s="177" t="str">
        <f t="shared" si="34"/>
        <v/>
      </c>
      <c r="F312" s="186" t="str">
        <f t="shared" si="35"/>
        <v/>
      </c>
      <c r="G312" s="163"/>
      <c r="H312" s="163"/>
      <c r="I312" s="164"/>
      <c r="J312" s="186" t="str">
        <f t="shared" si="36"/>
        <v/>
      </c>
      <c r="K312" s="164"/>
      <c r="L312" s="123"/>
      <c r="M312" s="187" t="str">
        <f>IF(COUNTIF(※編集不可※選択項目!$AG$3:$AG$11,I312&amp;K312)=1,VLOOKUP(I312&amp;K312,※編集不可※選択項目!$AG$3:$AH$11,2,FALSE),"")</f>
        <v/>
      </c>
      <c r="N312" s="182"/>
      <c r="O312" s="20"/>
      <c r="P312" s="165"/>
      <c r="Q312" s="20"/>
      <c r="R312" s="166"/>
      <c r="S312" s="97" t="str">
        <f t="shared" si="30"/>
        <v/>
      </c>
      <c r="T312" s="21" t="str">
        <f>IF($L312="","",IF($J312="単板",(※編集不可※選択項目!$Q$4*$L312+※編集不可※選択項目!$U$4),(※編集不可※選択項目!$Q$3*$L312+※編集不可※選択項目!$U$3)))</f>
        <v/>
      </c>
      <c r="U312" s="21" t="str">
        <f>IF($L312="","",IF($J312="単板",(※編集不可※選択項目!$Q$5*$L312+※編集不可※選択項目!$U$5),(※編集不可※選択項目!$Q305*$L312+※編集不可※選択項目!$U$6)))</f>
        <v/>
      </c>
      <c r="V312" s="21" t="str">
        <f>IF($L312="","",IF($J312="単板",(※編集不可※選択項目!$Q$7*$L312+※編集不可※選択項目!$U$7),(※編集不可※選択項目!$Q$8*$L312+※編集不可※選択項目!$U$8)))</f>
        <v/>
      </c>
    </row>
    <row r="313" spans="1:22" ht="24.6" customHeight="1" x14ac:dyDescent="0.2">
      <c r="A313" s="161">
        <f t="shared" si="31"/>
        <v>301</v>
      </c>
      <c r="B313" s="186" t="str">
        <f t="shared" si="32"/>
        <v/>
      </c>
      <c r="C313" s="163"/>
      <c r="D313" s="177" t="str">
        <f t="shared" si="33"/>
        <v/>
      </c>
      <c r="E313" s="177" t="str">
        <f t="shared" si="34"/>
        <v/>
      </c>
      <c r="F313" s="186" t="str">
        <f t="shared" si="35"/>
        <v/>
      </c>
      <c r="G313" s="163"/>
      <c r="H313" s="163"/>
      <c r="I313" s="164"/>
      <c r="J313" s="186" t="str">
        <f t="shared" si="36"/>
        <v/>
      </c>
      <c r="K313" s="164"/>
      <c r="L313" s="123"/>
      <c r="M313" s="187" t="str">
        <f>IF(COUNTIF(※編集不可※選択項目!$AG$3:$AG$11,I313&amp;K313)=1,VLOOKUP(I313&amp;K313,※編集不可※選択項目!$AG$3:$AH$11,2,FALSE),"")</f>
        <v/>
      </c>
      <c r="N313" s="182"/>
      <c r="O313" s="20"/>
      <c r="P313" s="165"/>
      <c r="Q313" s="20"/>
      <c r="R313" s="166"/>
      <c r="S313" s="97" t="str">
        <f t="shared" si="30"/>
        <v/>
      </c>
      <c r="T313" s="21" t="str">
        <f>IF($L313="","",IF($J313="単板",(※編集不可※選択項目!$Q$4*$L313+※編集不可※選択項目!$U$4),(※編集不可※選択項目!$Q$3*$L313+※編集不可※選択項目!$U$3)))</f>
        <v/>
      </c>
      <c r="U313" s="21" t="str">
        <f>IF($L313="","",IF($J313="単板",(※編集不可※選択項目!$Q$5*$L313+※編集不可※選択項目!$U$5),(※編集不可※選択項目!$Q306*$L313+※編集不可※選択項目!$U$6)))</f>
        <v/>
      </c>
      <c r="V313" s="21" t="str">
        <f>IF($L313="","",IF($J313="単板",(※編集不可※選択項目!$Q$7*$L313+※編集不可※選択項目!$U$7),(※編集不可※選択項目!$Q$8*$L313+※編集不可※選択項目!$U$8)))</f>
        <v/>
      </c>
    </row>
    <row r="314" spans="1:22" ht="25.05" customHeight="1" x14ac:dyDescent="0.2">
      <c r="A314" s="161">
        <f t="shared" si="31"/>
        <v>302</v>
      </c>
      <c r="B314" s="186" t="str">
        <f t="shared" si="32"/>
        <v/>
      </c>
      <c r="C314" s="163"/>
      <c r="D314" s="177" t="str">
        <f t="shared" si="33"/>
        <v/>
      </c>
      <c r="E314" s="177" t="str">
        <f t="shared" si="34"/>
        <v/>
      </c>
      <c r="F314" s="186" t="str">
        <f t="shared" si="35"/>
        <v/>
      </c>
      <c r="G314" s="163"/>
      <c r="H314" s="163"/>
      <c r="I314" s="164"/>
      <c r="J314" s="186" t="str">
        <f t="shared" si="36"/>
        <v/>
      </c>
      <c r="K314" s="164"/>
      <c r="L314" s="123"/>
      <c r="M314" s="187" t="str">
        <f>IF(COUNTIF(※編集不可※選択項目!$AG$3:$AG$11,I314&amp;K314)=1,VLOOKUP(I314&amp;K314,※編集不可※選択項目!$AG$3:$AH$11,2,FALSE),"")</f>
        <v/>
      </c>
      <c r="N314" s="182"/>
      <c r="O314" s="20"/>
      <c r="P314" s="165"/>
      <c r="Q314" s="20"/>
      <c r="R314" s="166"/>
      <c r="S314" s="97" t="str">
        <f t="shared" si="30"/>
        <v/>
      </c>
      <c r="T314" s="21" t="str">
        <f>IF($L314="","",IF($J314="単板",(※編集不可※選択項目!$Q$4*$L314+※編集不可※選択項目!$U$4),(※編集不可※選択項目!$Q$3*$L314+※編集不可※選択項目!$U$3)))</f>
        <v/>
      </c>
      <c r="U314" s="21" t="str">
        <f>IF($L314="","",IF($J314="単板",(※編集不可※選択項目!$Q$5*$L314+※編集不可※選択項目!$U$5),(※編集不可※選択項目!$Q307*$L314+※編集不可※選択項目!$U$6)))</f>
        <v/>
      </c>
      <c r="V314" s="21" t="str">
        <f>IF($L314="","",IF($J314="単板",(※編集不可※選択項目!$Q$7*$L314+※編集不可※選択項目!$U$7),(※編集不可※選択項目!$Q$8*$L314+※編集不可※選択項目!$U$8)))</f>
        <v/>
      </c>
    </row>
    <row r="315" spans="1:22" ht="25.05" customHeight="1" x14ac:dyDescent="0.2">
      <c r="A315" s="161">
        <f t="shared" si="31"/>
        <v>303</v>
      </c>
      <c r="B315" s="186" t="str">
        <f t="shared" si="32"/>
        <v/>
      </c>
      <c r="C315" s="163"/>
      <c r="D315" s="177" t="str">
        <f t="shared" si="33"/>
        <v/>
      </c>
      <c r="E315" s="177" t="str">
        <f t="shared" si="34"/>
        <v/>
      </c>
      <c r="F315" s="186" t="str">
        <f t="shared" si="35"/>
        <v/>
      </c>
      <c r="G315" s="163"/>
      <c r="H315" s="163"/>
      <c r="I315" s="164"/>
      <c r="J315" s="186" t="str">
        <f t="shared" si="36"/>
        <v/>
      </c>
      <c r="K315" s="164"/>
      <c r="L315" s="123"/>
      <c r="M315" s="187" t="str">
        <f>IF(COUNTIF(※編集不可※選択項目!$AG$3:$AG$11,I315&amp;K315)=1,VLOOKUP(I315&amp;K315,※編集不可※選択項目!$AG$3:$AH$11,2,FALSE),"")</f>
        <v/>
      </c>
      <c r="N315" s="182"/>
      <c r="O315" s="20"/>
      <c r="P315" s="165"/>
      <c r="Q315" s="20"/>
      <c r="R315" s="166"/>
      <c r="S315" s="97" t="str">
        <f t="shared" si="30"/>
        <v/>
      </c>
      <c r="T315" s="21" t="str">
        <f>IF($L315="","",IF($J315="単板",(※編集不可※選択項目!$Q$4*$L315+※編集不可※選択項目!$U$4),(※編集不可※選択項目!$Q$3*$L315+※編集不可※選択項目!$U$3)))</f>
        <v/>
      </c>
      <c r="U315" s="21" t="str">
        <f>IF($L315="","",IF($J315="単板",(※編集不可※選択項目!$Q$5*$L315+※編集不可※選択項目!$U$5),(※編集不可※選択項目!$Q308*$L315+※編集不可※選択項目!$U$6)))</f>
        <v/>
      </c>
      <c r="V315" s="21" t="str">
        <f>IF($L315="","",IF($J315="単板",(※編集不可※選択項目!$Q$7*$L315+※編集不可※選択項目!$U$7),(※編集不可※選択項目!$Q$8*$L315+※編集不可※選択項目!$U$8)))</f>
        <v/>
      </c>
    </row>
    <row r="316" spans="1:22" ht="25.05" customHeight="1" x14ac:dyDescent="0.2">
      <c r="A316" s="161">
        <f t="shared" si="31"/>
        <v>304</v>
      </c>
      <c r="B316" s="186" t="str">
        <f t="shared" si="32"/>
        <v/>
      </c>
      <c r="C316" s="163"/>
      <c r="D316" s="177" t="str">
        <f t="shared" si="33"/>
        <v/>
      </c>
      <c r="E316" s="177" t="str">
        <f t="shared" si="34"/>
        <v/>
      </c>
      <c r="F316" s="186" t="str">
        <f t="shared" si="35"/>
        <v/>
      </c>
      <c r="G316" s="163"/>
      <c r="H316" s="163"/>
      <c r="I316" s="164"/>
      <c r="J316" s="186" t="str">
        <f t="shared" si="36"/>
        <v/>
      </c>
      <c r="K316" s="164"/>
      <c r="L316" s="123"/>
      <c r="M316" s="187" t="str">
        <f>IF(COUNTIF(※編集不可※選択項目!$AG$3:$AG$11,I316&amp;K316)=1,VLOOKUP(I316&amp;K316,※編集不可※選択項目!$AG$3:$AH$11,2,FALSE),"")</f>
        <v/>
      </c>
      <c r="N316" s="182"/>
      <c r="O316" s="20"/>
      <c r="P316" s="165"/>
      <c r="Q316" s="20"/>
      <c r="R316" s="166"/>
      <c r="S316" s="97" t="str">
        <f t="shared" si="30"/>
        <v/>
      </c>
      <c r="T316" s="21" t="str">
        <f>IF($L316="","",IF($J316="単板",(※編集不可※選択項目!$Q$4*$L316+※編集不可※選択項目!$U$4),(※編集不可※選択項目!$Q$3*$L316+※編集不可※選択項目!$U$3)))</f>
        <v/>
      </c>
      <c r="U316" s="21" t="str">
        <f>IF($L316="","",IF($J316="単板",(※編集不可※選択項目!$Q$5*$L316+※編集不可※選択項目!$U$5),(※編集不可※選択項目!$Q309*$L316+※編集不可※選択項目!$U$6)))</f>
        <v/>
      </c>
      <c r="V316" s="21" t="str">
        <f>IF($L316="","",IF($J316="単板",(※編集不可※選択項目!$Q$7*$L316+※編集不可※選択項目!$U$7),(※編集不可※選択項目!$Q$8*$L316+※編集不可※選択項目!$U$8)))</f>
        <v/>
      </c>
    </row>
    <row r="317" spans="1:22" ht="25.05" customHeight="1" x14ac:dyDescent="0.2">
      <c r="A317" s="161">
        <f t="shared" si="31"/>
        <v>305</v>
      </c>
      <c r="B317" s="186" t="str">
        <f t="shared" si="32"/>
        <v/>
      </c>
      <c r="C317" s="163"/>
      <c r="D317" s="177" t="str">
        <f t="shared" si="33"/>
        <v/>
      </c>
      <c r="E317" s="177" t="str">
        <f t="shared" si="34"/>
        <v/>
      </c>
      <c r="F317" s="186" t="str">
        <f t="shared" si="35"/>
        <v/>
      </c>
      <c r="G317" s="163"/>
      <c r="H317" s="163"/>
      <c r="I317" s="164"/>
      <c r="J317" s="186" t="str">
        <f t="shared" si="36"/>
        <v/>
      </c>
      <c r="K317" s="164"/>
      <c r="L317" s="123"/>
      <c r="M317" s="187" t="str">
        <f>IF(COUNTIF(※編集不可※選択項目!$AG$3:$AG$11,I317&amp;K317)=1,VLOOKUP(I317&amp;K317,※編集不可※選択項目!$AG$3:$AH$11,2,FALSE),"")</f>
        <v/>
      </c>
      <c r="N317" s="182"/>
      <c r="O317" s="20"/>
      <c r="P317" s="165"/>
      <c r="Q317" s="20"/>
      <c r="R317" s="166"/>
      <c r="S317" s="97" t="str">
        <f t="shared" si="30"/>
        <v/>
      </c>
      <c r="T317" s="21" t="str">
        <f>IF($L317="","",IF($J317="単板",(※編集不可※選択項目!$Q$4*$L317+※編集不可※選択項目!$U$4),(※編集不可※選択項目!$Q$3*$L317+※編集不可※選択項目!$U$3)))</f>
        <v/>
      </c>
      <c r="U317" s="21" t="str">
        <f>IF($L317="","",IF($J317="単板",(※編集不可※選択項目!$Q$5*$L317+※編集不可※選択項目!$U$5),(※編集不可※選択項目!$Q310*$L317+※編集不可※選択項目!$U$6)))</f>
        <v/>
      </c>
      <c r="V317" s="21" t="str">
        <f>IF($L317="","",IF($J317="単板",(※編集不可※選択項目!$Q$7*$L317+※編集不可※選択項目!$U$7),(※編集不可※選択項目!$Q$8*$L317+※編集不可※選択項目!$U$8)))</f>
        <v/>
      </c>
    </row>
    <row r="318" spans="1:22" ht="25.05" customHeight="1" x14ac:dyDescent="0.2">
      <c r="A318" s="161">
        <f t="shared" si="31"/>
        <v>306</v>
      </c>
      <c r="B318" s="186" t="str">
        <f t="shared" si="32"/>
        <v/>
      </c>
      <c r="C318" s="163"/>
      <c r="D318" s="177" t="str">
        <f t="shared" si="33"/>
        <v/>
      </c>
      <c r="E318" s="177" t="str">
        <f t="shared" si="34"/>
        <v/>
      </c>
      <c r="F318" s="186" t="str">
        <f t="shared" si="35"/>
        <v/>
      </c>
      <c r="G318" s="163"/>
      <c r="H318" s="163"/>
      <c r="I318" s="164"/>
      <c r="J318" s="186" t="str">
        <f t="shared" si="36"/>
        <v/>
      </c>
      <c r="K318" s="164"/>
      <c r="L318" s="123"/>
      <c r="M318" s="187" t="str">
        <f>IF(COUNTIF(※編集不可※選択項目!$AG$3:$AG$11,I318&amp;K318)=1,VLOOKUP(I318&amp;K318,※編集不可※選択項目!$AG$3:$AH$11,2,FALSE),"")</f>
        <v/>
      </c>
      <c r="N318" s="182"/>
      <c r="O318" s="20"/>
      <c r="P318" s="165"/>
      <c r="Q318" s="20"/>
      <c r="R318" s="166"/>
      <c r="S318" s="97" t="str">
        <f t="shared" si="30"/>
        <v/>
      </c>
      <c r="T318" s="21" t="str">
        <f>IF($L318="","",IF($J318="単板",(※編集不可※選択項目!$Q$4*$L318+※編集不可※選択項目!$U$4),(※編集不可※選択項目!$Q$3*$L318+※編集不可※選択項目!$U$3)))</f>
        <v/>
      </c>
      <c r="U318" s="21" t="str">
        <f>IF($L318="","",IF($J318="単板",(※編集不可※選択項目!$Q$5*$L318+※編集不可※選択項目!$U$5),(※編集不可※選択項目!$Q311*$L318+※編集不可※選択項目!$U$6)))</f>
        <v/>
      </c>
      <c r="V318" s="21" t="str">
        <f>IF($L318="","",IF($J318="単板",(※編集不可※選択項目!$Q$7*$L318+※編集不可※選択項目!$U$7),(※編集不可※選択項目!$Q$8*$L318+※編集不可※選択項目!$U$8)))</f>
        <v/>
      </c>
    </row>
    <row r="319" spans="1:22" ht="25.05" customHeight="1" x14ac:dyDescent="0.2">
      <c r="A319" s="161">
        <f t="shared" si="31"/>
        <v>307</v>
      </c>
      <c r="B319" s="186" t="str">
        <f t="shared" si="32"/>
        <v/>
      </c>
      <c r="C319" s="163"/>
      <c r="D319" s="177" t="str">
        <f t="shared" si="33"/>
        <v/>
      </c>
      <c r="E319" s="177" t="str">
        <f t="shared" si="34"/>
        <v/>
      </c>
      <c r="F319" s="186" t="str">
        <f t="shared" si="35"/>
        <v/>
      </c>
      <c r="G319" s="163"/>
      <c r="H319" s="163"/>
      <c r="I319" s="164"/>
      <c r="J319" s="186" t="str">
        <f t="shared" si="36"/>
        <v/>
      </c>
      <c r="K319" s="164"/>
      <c r="L319" s="123"/>
      <c r="M319" s="187" t="str">
        <f>IF(COUNTIF(※編集不可※選択項目!$AG$3:$AG$11,I319&amp;K319)=1,VLOOKUP(I319&amp;K319,※編集不可※選択項目!$AG$3:$AH$11,2,FALSE),"")</f>
        <v/>
      </c>
      <c r="N319" s="182"/>
      <c r="O319" s="20"/>
      <c r="P319" s="165"/>
      <c r="Q319" s="20"/>
      <c r="R319" s="166"/>
      <c r="S319" s="97" t="str">
        <f t="shared" si="30"/>
        <v/>
      </c>
      <c r="T319" s="21" t="str">
        <f>IF($L319="","",IF($J319="単板",(※編集不可※選択項目!$Q$4*$L319+※編集不可※選択項目!$U$4),(※編集不可※選択項目!$Q$3*$L319+※編集不可※選択項目!$U$3)))</f>
        <v/>
      </c>
      <c r="U319" s="21" t="str">
        <f>IF($L319="","",IF($J319="単板",(※編集不可※選択項目!$Q$5*$L319+※編集不可※選択項目!$U$5),(※編集不可※選択項目!$Q312*$L319+※編集不可※選択項目!$U$6)))</f>
        <v/>
      </c>
      <c r="V319" s="21" t="str">
        <f>IF($L319="","",IF($J319="単板",(※編集不可※選択項目!$Q$7*$L319+※編集不可※選択項目!$U$7),(※編集不可※選択項目!$Q$8*$L319+※編集不可※選択項目!$U$8)))</f>
        <v/>
      </c>
    </row>
    <row r="320" spans="1:22" ht="25.05" customHeight="1" x14ac:dyDescent="0.2">
      <c r="A320" s="161">
        <f t="shared" si="31"/>
        <v>308</v>
      </c>
      <c r="B320" s="186" t="str">
        <f t="shared" si="32"/>
        <v/>
      </c>
      <c r="C320" s="163"/>
      <c r="D320" s="177" t="str">
        <f t="shared" si="33"/>
        <v/>
      </c>
      <c r="E320" s="177" t="str">
        <f t="shared" si="34"/>
        <v/>
      </c>
      <c r="F320" s="186" t="str">
        <f t="shared" si="35"/>
        <v/>
      </c>
      <c r="G320" s="163"/>
      <c r="H320" s="163"/>
      <c r="I320" s="164"/>
      <c r="J320" s="186" t="str">
        <f t="shared" si="36"/>
        <v/>
      </c>
      <c r="K320" s="164"/>
      <c r="L320" s="123"/>
      <c r="M320" s="187" t="str">
        <f>IF(COUNTIF(※編集不可※選択項目!$AG$3:$AG$11,I320&amp;K320)=1,VLOOKUP(I320&amp;K320,※編集不可※選択項目!$AG$3:$AH$11,2,FALSE),"")</f>
        <v/>
      </c>
      <c r="N320" s="182"/>
      <c r="O320" s="20"/>
      <c r="P320" s="165"/>
      <c r="Q320" s="20"/>
      <c r="R320" s="166"/>
      <c r="S320" s="97" t="str">
        <f t="shared" si="30"/>
        <v/>
      </c>
      <c r="T320" s="21" t="str">
        <f>IF($L320="","",IF($J320="単板",(※編集不可※選択項目!$Q$4*$L320+※編集不可※選択項目!$U$4),(※編集不可※選択項目!$Q$3*$L320+※編集不可※選択項目!$U$3)))</f>
        <v/>
      </c>
      <c r="U320" s="21" t="str">
        <f>IF($L320="","",IF($J320="単板",(※編集不可※選択項目!$Q$5*$L320+※編集不可※選択項目!$U$5),(※編集不可※選択項目!$Q313*$L320+※編集不可※選択項目!$U$6)))</f>
        <v/>
      </c>
      <c r="V320" s="21" t="str">
        <f>IF($L320="","",IF($J320="単板",(※編集不可※選択項目!$Q$7*$L320+※編集不可※選択項目!$U$7),(※編集不可※選択項目!$Q$8*$L320+※編集不可※選択項目!$U$8)))</f>
        <v/>
      </c>
    </row>
    <row r="321" spans="1:22" ht="25.05" customHeight="1" x14ac:dyDescent="0.2">
      <c r="A321" s="161">
        <f t="shared" si="31"/>
        <v>309</v>
      </c>
      <c r="B321" s="186" t="str">
        <f t="shared" si="32"/>
        <v/>
      </c>
      <c r="C321" s="163"/>
      <c r="D321" s="177" t="str">
        <f t="shared" si="33"/>
        <v/>
      </c>
      <c r="E321" s="177" t="str">
        <f t="shared" si="34"/>
        <v/>
      </c>
      <c r="F321" s="186" t="str">
        <f t="shared" si="35"/>
        <v/>
      </c>
      <c r="G321" s="163"/>
      <c r="H321" s="163"/>
      <c r="I321" s="164"/>
      <c r="J321" s="186" t="str">
        <f t="shared" si="36"/>
        <v/>
      </c>
      <c r="K321" s="164"/>
      <c r="L321" s="123"/>
      <c r="M321" s="187" t="str">
        <f>IF(COUNTIF(※編集不可※選択項目!$AG$3:$AG$11,I321&amp;K321)=1,VLOOKUP(I321&amp;K321,※編集不可※選択項目!$AG$3:$AH$11,2,FALSE),"")</f>
        <v/>
      </c>
      <c r="N321" s="182"/>
      <c r="O321" s="20"/>
      <c r="P321" s="165"/>
      <c r="Q321" s="20"/>
      <c r="R321" s="166"/>
      <c r="S321" s="97" t="str">
        <f t="shared" si="30"/>
        <v/>
      </c>
      <c r="T321" s="21" t="str">
        <f>IF($L321="","",IF($J321="単板",(※編集不可※選択項目!$Q$4*$L321+※編集不可※選択項目!$U$4),(※編集不可※選択項目!$Q$3*$L321+※編集不可※選択項目!$U$3)))</f>
        <v/>
      </c>
      <c r="U321" s="21" t="str">
        <f>IF($L321="","",IF($J321="単板",(※編集不可※選択項目!$Q$5*$L321+※編集不可※選択項目!$U$5),(※編集不可※選択項目!$Q314*$L321+※編集不可※選択項目!$U$6)))</f>
        <v/>
      </c>
      <c r="V321" s="21" t="str">
        <f>IF($L321="","",IF($J321="単板",(※編集不可※選択項目!$Q$7*$L321+※編集不可※選択項目!$U$7),(※編集不可※選択項目!$Q$8*$L321+※編集不可※選択項目!$U$8)))</f>
        <v/>
      </c>
    </row>
    <row r="322" spans="1:22" ht="25.05" customHeight="1" x14ac:dyDescent="0.2">
      <c r="A322" s="161">
        <f t="shared" si="31"/>
        <v>310</v>
      </c>
      <c r="B322" s="186" t="str">
        <f t="shared" si="32"/>
        <v/>
      </c>
      <c r="C322" s="163"/>
      <c r="D322" s="177" t="str">
        <f t="shared" si="33"/>
        <v/>
      </c>
      <c r="E322" s="177" t="str">
        <f t="shared" si="34"/>
        <v/>
      </c>
      <c r="F322" s="186" t="str">
        <f t="shared" si="35"/>
        <v/>
      </c>
      <c r="G322" s="163"/>
      <c r="H322" s="163"/>
      <c r="I322" s="164"/>
      <c r="J322" s="186" t="str">
        <f t="shared" si="36"/>
        <v/>
      </c>
      <c r="K322" s="164"/>
      <c r="L322" s="123"/>
      <c r="M322" s="187" t="str">
        <f>IF(COUNTIF(※編集不可※選択項目!$AG$3:$AG$11,I322&amp;K322)=1,VLOOKUP(I322&amp;K322,※編集不可※選択項目!$AG$3:$AH$11,2,FALSE),"")</f>
        <v/>
      </c>
      <c r="N322" s="182"/>
      <c r="O322" s="20"/>
      <c r="P322" s="165"/>
      <c r="Q322" s="20"/>
      <c r="R322" s="166"/>
      <c r="S322" s="97" t="str">
        <f t="shared" si="30"/>
        <v/>
      </c>
      <c r="T322" s="21" t="str">
        <f>IF($L322="","",IF($J322="単板",(※編集不可※選択項目!$Q$4*$L322+※編集不可※選択項目!$U$4),(※編集不可※選択項目!$Q$3*$L322+※編集不可※選択項目!$U$3)))</f>
        <v/>
      </c>
      <c r="U322" s="21" t="str">
        <f>IF($L322="","",IF($J322="単板",(※編集不可※選択項目!$Q$5*$L322+※編集不可※選択項目!$U$5),(※編集不可※選択項目!$Q315*$L322+※編集不可※選択項目!$U$6)))</f>
        <v/>
      </c>
      <c r="V322" s="21" t="str">
        <f>IF($L322="","",IF($J322="単板",(※編集不可※選択項目!$Q$7*$L322+※編集不可※選択項目!$U$7),(※編集不可※選択項目!$Q$8*$L322+※編集不可※選択項目!$U$8)))</f>
        <v/>
      </c>
    </row>
    <row r="323" spans="1:22" ht="25.05" customHeight="1" x14ac:dyDescent="0.2">
      <c r="A323" s="161">
        <f t="shared" si="31"/>
        <v>311</v>
      </c>
      <c r="B323" s="186" t="str">
        <f t="shared" si="32"/>
        <v/>
      </c>
      <c r="C323" s="163"/>
      <c r="D323" s="177" t="str">
        <f t="shared" si="33"/>
        <v/>
      </c>
      <c r="E323" s="177" t="str">
        <f t="shared" si="34"/>
        <v/>
      </c>
      <c r="F323" s="186" t="str">
        <f t="shared" si="35"/>
        <v/>
      </c>
      <c r="G323" s="163"/>
      <c r="H323" s="163"/>
      <c r="I323" s="164"/>
      <c r="J323" s="186" t="str">
        <f t="shared" si="36"/>
        <v/>
      </c>
      <c r="K323" s="164"/>
      <c r="L323" s="123"/>
      <c r="M323" s="187" t="str">
        <f>IF(COUNTIF(※編集不可※選択項目!$AG$3:$AG$11,I323&amp;K323)=1,VLOOKUP(I323&amp;K323,※編集不可※選択項目!$AG$3:$AH$11,2,FALSE),"")</f>
        <v/>
      </c>
      <c r="N323" s="182"/>
      <c r="O323" s="20"/>
      <c r="P323" s="165"/>
      <c r="Q323" s="20"/>
      <c r="R323" s="166"/>
      <c r="S323" s="97" t="str">
        <f t="shared" si="30"/>
        <v/>
      </c>
      <c r="T323" s="21" t="str">
        <f>IF($L323="","",IF($J323="単板",(※編集不可※選択項目!$Q$4*$L323+※編集不可※選択項目!$U$4),(※編集不可※選択項目!$Q$3*$L323+※編集不可※選択項目!$U$3)))</f>
        <v/>
      </c>
      <c r="U323" s="21" t="str">
        <f>IF($L323="","",IF($J323="単板",(※編集不可※選択項目!$Q$5*$L323+※編集不可※選択項目!$U$5),(※編集不可※選択項目!$Q316*$L323+※編集不可※選択項目!$U$6)))</f>
        <v/>
      </c>
      <c r="V323" s="21" t="str">
        <f>IF($L323="","",IF($J323="単板",(※編集不可※選択項目!$Q$7*$L323+※編集不可※選択項目!$U$7),(※編集不可※選択項目!$Q$8*$L323+※編集不可※選択項目!$U$8)))</f>
        <v/>
      </c>
    </row>
    <row r="324" spans="1:22" ht="25.05" customHeight="1" x14ac:dyDescent="0.2">
      <c r="A324" s="161">
        <f t="shared" si="31"/>
        <v>312</v>
      </c>
      <c r="B324" s="186" t="str">
        <f t="shared" si="32"/>
        <v/>
      </c>
      <c r="C324" s="163"/>
      <c r="D324" s="177" t="str">
        <f t="shared" si="33"/>
        <v/>
      </c>
      <c r="E324" s="177" t="str">
        <f t="shared" si="34"/>
        <v/>
      </c>
      <c r="F324" s="186" t="str">
        <f t="shared" si="35"/>
        <v/>
      </c>
      <c r="G324" s="163"/>
      <c r="H324" s="163"/>
      <c r="I324" s="164"/>
      <c r="J324" s="186" t="str">
        <f t="shared" si="36"/>
        <v/>
      </c>
      <c r="K324" s="164"/>
      <c r="L324" s="123"/>
      <c r="M324" s="187" t="str">
        <f>IF(COUNTIF(※編集不可※選択項目!$AG$3:$AG$11,I324&amp;K324)=1,VLOOKUP(I324&amp;K324,※編集不可※選択項目!$AG$3:$AH$11,2,FALSE),"")</f>
        <v/>
      </c>
      <c r="N324" s="182"/>
      <c r="O324" s="20"/>
      <c r="P324" s="165"/>
      <c r="Q324" s="20"/>
      <c r="R324" s="166"/>
      <c r="S324" s="97" t="str">
        <f t="shared" si="30"/>
        <v/>
      </c>
      <c r="T324" s="21" t="str">
        <f>IF($L324="","",IF($J324="単板",(※編集不可※選択項目!$Q$4*$L324+※編集不可※選択項目!$U$4),(※編集不可※選択項目!$Q$3*$L324+※編集不可※選択項目!$U$3)))</f>
        <v/>
      </c>
      <c r="U324" s="21" t="str">
        <f>IF($L324="","",IF($J324="単板",(※編集不可※選択項目!$Q$5*$L324+※編集不可※選択項目!$U$5),(※編集不可※選択項目!$Q317*$L324+※編集不可※選択項目!$U$6)))</f>
        <v/>
      </c>
      <c r="V324" s="21" t="str">
        <f>IF($L324="","",IF($J324="単板",(※編集不可※選択項目!$Q$7*$L324+※編集不可※選択項目!$U$7),(※編集不可※選択項目!$Q$8*$L324+※編集不可※選択項目!$U$8)))</f>
        <v/>
      </c>
    </row>
    <row r="325" spans="1:22" ht="25.05" customHeight="1" x14ac:dyDescent="0.2">
      <c r="A325" s="161">
        <f t="shared" si="31"/>
        <v>313</v>
      </c>
      <c r="B325" s="186" t="str">
        <f t="shared" si="32"/>
        <v/>
      </c>
      <c r="C325" s="163"/>
      <c r="D325" s="177" t="str">
        <f t="shared" si="33"/>
        <v/>
      </c>
      <c r="E325" s="177" t="str">
        <f t="shared" si="34"/>
        <v/>
      </c>
      <c r="F325" s="186" t="str">
        <f t="shared" si="35"/>
        <v/>
      </c>
      <c r="G325" s="163"/>
      <c r="H325" s="163"/>
      <c r="I325" s="164"/>
      <c r="J325" s="186" t="str">
        <f t="shared" si="36"/>
        <v/>
      </c>
      <c r="K325" s="164"/>
      <c r="L325" s="123"/>
      <c r="M325" s="187" t="str">
        <f>IF(COUNTIF(※編集不可※選択項目!$AG$3:$AG$11,I325&amp;K325)=1,VLOOKUP(I325&amp;K325,※編集不可※選択項目!$AG$3:$AH$11,2,FALSE),"")</f>
        <v/>
      </c>
      <c r="N325" s="182"/>
      <c r="O325" s="20"/>
      <c r="P325" s="165"/>
      <c r="Q325" s="20"/>
      <c r="R325" s="166"/>
      <c r="S325" s="97" t="str">
        <f t="shared" si="30"/>
        <v/>
      </c>
      <c r="T325" s="21" t="str">
        <f>IF($L325="","",IF($J325="単板",(※編集不可※選択項目!$Q$4*$L325+※編集不可※選択項目!$U$4),(※編集不可※選択項目!$Q$3*$L325+※編集不可※選択項目!$U$3)))</f>
        <v/>
      </c>
      <c r="U325" s="21" t="str">
        <f>IF($L325="","",IF($J325="単板",(※編集不可※選択項目!$Q$5*$L325+※編集不可※選択項目!$U$5),(※編集不可※選択項目!$Q318*$L325+※編集不可※選択項目!$U$6)))</f>
        <v/>
      </c>
      <c r="V325" s="21" t="str">
        <f>IF($L325="","",IF($J325="単板",(※編集不可※選択項目!$Q$7*$L325+※編集不可※選択項目!$U$7),(※編集不可※選択項目!$Q$8*$L325+※編集不可※選択項目!$U$8)))</f>
        <v/>
      </c>
    </row>
    <row r="326" spans="1:22" ht="25.05" customHeight="1" x14ac:dyDescent="0.2">
      <c r="A326" s="161">
        <f t="shared" si="31"/>
        <v>314</v>
      </c>
      <c r="B326" s="186" t="str">
        <f t="shared" si="32"/>
        <v/>
      </c>
      <c r="C326" s="163"/>
      <c r="D326" s="177" t="str">
        <f t="shared" si="33"/>
        <v/>
      </c>
      <c r="E326" s="177" t="str">
        <f t="shared" si="34"/>
        <v/>
      </c>
      <c r="F326" s="186" t="str">
        <f t="shared" si="35"/>
        <v/>
      </c>
      <c r="G326" s="163"/>
      <c r="H326" s="163"/>
      <c r="I326" s="164"/>
      <c r="J326" s="186" t="str">
        <f t="shared" si="36"/>
        <v/>
      </c>
      <c r="K326" s="164"/>
      <c r="L326" s="123"/>
      <c r="M326" s="187" t="str">
        <f>IF(COUNTIF(※編集不可※選択項目!$AG$3:$AG$11,I326&amp;K326)=1,VLOOKUP(I326&amp;K326,※編集不可※選択項目!$AG$3:$AH$11,2,FALSE),"")</f>
        <v/>
      </c>
      <c r="N326" s="182"/>
      <c r="O326" s="20"/>
      <c r="P326" s="165"/>
      <c r="Q326" s="20"/>
      <c r="R326" s="166"/>
      <c r="S326" s="97" t="str">
        <f t="shared" si="30"/>
        <v/>
      </c>
      <c r="T326" s="21" t="str">
        <f>IF($L326="","",IF($J326="単板",(※編集不可※選択項目!$Q$4*$L326+※編集不可※選択項目!$U$4),(※編集不可※選択項目!$Q$3*$L326+※編集不可※選択項目!$U$3)))</f>
        <v/>
      </c>
      <c r="U326" s="21" t="str">
        <f>IF($L326="","",IF($J326="単板",(※編集不可※選択項目!$Q$5*$L326+※編集不可※選択項目!$U$5),(※編集不可※選択項目!$Q319*$L326+※編集不可※選択項目!$U$6)))</f>
        <v/>
      </c>
      <c r="V326" s="21" t="str">
        <f>IF($L326="","",IF($J326="単板",(※編集不可※選択項目!$Q$7*$L326+※編集不可※選択項目!$U$7),(※編集不可※選択項目!$Q$8*$L326+※編集不可※選択項目!$U$8)))</f>
        <v/>
      </c>
    </row>
    <row r="327" spans="1:22" ht="25.05" customHeight="1" x14ac:dyDescent="0.2">
      <c r="A327" s="161">
        <f t="shared" si="31"/>
        <v>315</v>
      </c>
      <c r="B327" s="186" t="str">
        <f t="shared" si="32"/>
        <v/>
      </c>
      <c r="C327" s="163"/>
      <c r="D327" s="177" t="str">
        <f t="shared" si="33"/>
        <v/>
      </c>
      <c r="E327" s="177" t="str">
        <f t="shared" si="34"/>
        <v/>
      </c>
      <c r="F327" s="186" t="str">
        <f t="shared" si="35"/>
        <v/>
      </c>
      <c r="G327" s="163"/>
      <c r="H327" s="163"/>
      <c r="I327" s="164"/>
      <c r="J327" s="186" t="str">
        <f t="shared" si="36"/>
        <v/>
      </c>
      <c r="K327" s="164"/>
      <c r="L327" s="123"/>
      <c r="M327" s="187" t="str">
        <f>IF(COUNTIF(※編集不可※選択項目!$AG$3:$AG$11,I327&amp;K327)=1,VLOOKUP(I327&amp;K327,※編集不可※選択項目!$AG$3:$AH$11,2,FALSE),"")</f>
        <v/>
      </c>
      <c r="N327" s="182"/>
      <c r="O327" s="20"/>
      <c r="P327" s="165"/>
      <c r="Q327" s="20"/>
      <c r="R327" s="166"/>
      <c r="S327" s="97" t="str">
        <f t="shared" si="30"/>
        <v/>
      </c>
      <c r="T327" s="21" t="str">
        <f>IF($L327="","",IF($J327="単板",(※編集不可※選択項目!$Q$4*$L327+※編集不可※選択項目!$U$4),(※編集不可※選択項目!$Q$3*$L327+※編集不可※選択項目!$U$3)))</f>
        <v/>
      </c>
      <c r="U327" s="21" t="str">
        <f>IF($L327="","",IF($J327="単板",(※編集不可※選択項目!$Q$5*$L327+※編集不可※選択項目!$U$5),(※編集不可※選択項目!$Q320*$L327+※編集不可※選択項目!$U$6)))</f>
        <v/>
      </c>
      <c r="V327" s="21" t="str">
        <f>IF($L327="","",IF($J327="単板",(※編集不可※選択項目!$Q$7*$L327+※編集不可※選択項目!$U$7),(※編集不可※選択項目!$Q$8*$L327+※編集不可※選択項目!$U$8)))</f>
        <v/>
      </c>
    </row>
    <row r="328" spans="1:22" ht="25.05" customHeight="1" x14ac:dyDescent="0.2">
      <c r="A328" s="161">
        <f t="shared" si="31"/>
        <v>316</v>
      </c>
      <c r="B328" s="186" t="str">
        <f t="shared" si="32"/>
        <v/>
      </c>
      <c r="C328" s="163"/>
      <c r="D328" s="177" t="str">
        <f t="shared" si="33"/>
        <v/>
      </c>
      <c r="E328" s="177" t="str">
        <f t="shared" si="34"/>
        <v/>
      </c>
      <c r="F328" s="186" t="str">
        <f t="shared" si="35"/>
        <v/>
      </c>
      <c r="G328" s="163"/>
      <c r="H328" s="163"/>
      <c r="I328" s="164"/>
      <c r="J328" s="186" t="str">
        <f t="shared" si="36"/>
        <v/>
      </c>
      <c r="K328" s="164"/>
      <c r="L328" s="123"/>
      <c r="M328" s="187" t="str">
        <f>IF(COUNTIF(※編集不可※選択項目!$AG$3:$AG$11,I328&amp;K328)=1,VLOOKUP(I328&amp;K328,※編集不可※選択項目!$AG$3:$AH$11,2,FALSE),"")</f>
        <v/>
      </c>
      <c r="N328" s="182"/>
      <c r="O328" s="20"/>
      <c r="P328" s="165"/>
      <c r="Q328" s="20"/>
      <c r="R328" s="166"/>
      <c r="S328" s="97" t="str">
        <f t="shared" si="30"/>
        <v/>
      </c>
      <c r="T328" s="21" t="str">
        <f>IF($L328="","",IF($J328="単板",(※編集不可※選択項目!$Q$4*$L328+※編集不可※選択項目!$U$4),(※編集不可※選択項目!$Q$3*$L328+※編集不可※選択項目!$U$3)))</f>
        <v/>
      </c>
      <c r="U328" s="21" t="str">
        <f>IF($L328="","",IF($J328="単板",(※編集不可※選択項目!$Q$5*$L328+※編集不可※選択項目!$U$5),(※編集不可※選択項目!$Q321*$L328+※編集不可※選択項目!$U$6)))</f>
        <v/>
      </c>
      <c r="V328" s="21" t="str">
        <f>IF($L328="","",IF($J328="単板",(※編集不可※選択項目!$Q$7*$L328+※編集不可※選択項目!$U$7),(※編集不可※選択項目!$Q$8*$L328+※編集不可※選択項目!$U$8)))</f>
        <v/>
      </c>
    </row>
    <row r="329" spans="1:22" ht="25.05" customHeight="1" x14ac:dyDescent="0.2">
      <c r="A329" s="161">
        <f t="shared" si="31"/>
        <v>317</v>
      </c>
      <c r="B329" s="186" t="str">
        <f t="shared" si="32"/>
        <v/>
      </c>
      <c r="C329" s="163"/>
      <c r="D329" s="177" t="str">
        <f t="shared" si="33"/>
        <v/>
      </c>
      <c r="E329" s="177" t="str">
        <f t="shared" si="34"/>
        <v/>
      </c>
      <c r="F329" s="186" t="str">
        <f t="shared" si="35"/>
        <v/>
      </c>
      <c r="G329" s="163"/>
      <c r="H329" s="163"/>
      <c r="I329" s="164"/>
      <c r="J329" s="186" t="str">
        <f t="shared" si="36"/>
        <v/>
      </c>
      <c r="K329" s="164"/>
      <c r="L329" s="123"/>
      <c r="M329" s="187" t="str">
        <f>IF(COUNTIF(※編集不可※選択項目!$AG$3:$AG$11,I329&amp;K329)=1,VLOOKUP(I329&amp;K329,※編集不可※選択項目!$AG$3:$AH$11,2,FALSE),"")</f>
        <v/>
      </c>
      <c r="N329" s="182"/>
      <c r="O329" s="20"/>
      <c r="P329" s="165"/>
      <c r="Q329" s="20"/>
      <c r="R329" s="166"/>
      <c r="S329" s="97" t="str">
        <f t="shared" si="30"/>
        <v/>
      </c>
      <c r="T329" s="21" t="str">
        <f>IF($L329="","",IF($J329="単板",(※編集不可※選択項目!$Q$4*$L329+※編集不可※選択項目!$U$4),(※編集不可※選択項目!$Q$3*$L329+※編集不可※選択項目!$U$3)))</f>
        <v/>
      </c>
      <c r="U329" s="21" t="str">
        <f>IF($L329="","",IF($J329="単板",(※編集不可※選択項目!$Q$5*$L329+※編集不可※選択項目!$U$5),(※編集不可※選択項目!$Q322*$L329+※編集不可※選択項目!$U$6)))</f>
        <v/>
      </c>
      <c r="V329" s="21" t="str">
        <f>IF($L329="","",IF($J329="単板",(※編集不可※選択項目!$Q$7*$L329+※編集不可※選択項目!$U$7),(※編集不可※選択項目!$Q$8*$L329+※編集不可※選択項目!$U$8)))</f>
        <v/>
      </c>
    </row>
    <row r="330" spans="1:22" ht="25.05" customHeight="1" x14ac:dyDescent="0.2">
      <c r="A330" s="161">
        <f t="shared" si="31"/>
        <v>318</v>
      </c>
      <c r="B330" s="186" t="str">
        <f t="shared" si="32"/>
        <v/>
      </c>
      <c r="C330" s="163"/>
      <c r="D330" s="177" t="str">
        <f t="shared" si="33"/>
        <v/>
      </c>
      <c r="E330" s="177" t="str">
        <f t="shared" si="34"/>
        <v/>
      </c>
      <c r="F330" s="186" t="str">
        <f t="shared" si="35"/>
        <v/>
      </c>
      <c r="G330" s="163"/>
      <c r="H330" s="163"/>
      <c r="I330" s="164"/>
      <c r="J330" s="186" t="str">
        <f t="shared" si="36"/>
        <v/>
      </c>
      <c r="K330" s="164"/>
      <c r="L330" s="123"/>
      <c r="M330" s="187" t="str">
        <f>IF(COUNTIF(※編集不可※選択項目!$AG$3:$AG$11,I330&amp;K330)=1,VLOOKUP(I330&amp;K330,※編集不可※選択項目!$AG$3:$AH$11,2,FALSE),"")</f>
        <v/>
      </c>
      <c r="N330" s="182"/>
      <c r="O330" s="20"/>
      <c r="P330" s="165"/>
      <c r="Q330" s="20"/>
      <c r="R330" s="166"/>
      <c r="S330" s="97" t="str">
        <f t="shared" si="30"/>
        <v/>
      </c>
      <c r="T330" s="21" t="str">
        <f>IF($L330="","",IF($J330="単板",(※編集不可※選択項目!$Q$4*$L330+※編集不可※選択項目!$U$4),(※編集不可※選択項目!$Q$3*$L330+※編集不可※選択項目!$U$3)))</f>
        <v/>
      </c>
      <c r="U330" s="21" t="str">
        <f>IF($L330="","",IF($J330="単板",(※編集不可※選択項目!$Q$5*$L330+※編集不可※選択項目!$U$5),(※編集不可※選択項目!$Q323*$L330+※編集不可※選択項目!$U$6)))</f>
        <v/>
      </c>
      <c r="V330" s="21" t="str">
        <f>IF($L330="","",IF($J330="単板",(※編集不可※選択項目!$Q$7*$L330+※編集不可※選択項目!$U$7),(※編集不可※選択項目!$Q$8*$L330+※編集不可※選択項目!$U$8)))</f>
        <v/>
      </c>
    </row>
    <row r="331" spans="1:22" ht="25.05" customHeight="1" x14ac:dyDescent="0.2">
      <c r="A331" s="161">
        <f t="shared" si="31"/>
        <v>319</v>
      </c>
      <c r="B331" s="186" t="str">
        <f t="shared" si="32"/>
        <v/>
      </c>
      <c r="C331" s="163"/>
      <c r="D331" s="177" t="str">
        <f t="shared" si="33"/>
        <v/>
      </c>
      <c r="E331" s="177" t="str">
        <f t="shared" si="34"/>
        <v/>
      </c>
      <c r="F331" s="186" t="str">
        <f t="shared" si="35"/>
        <v/>
      </c>
      <c r="G331" s="163"/>
      <c r="H331" s="163"/>
      <c r="I331" s="164"/>
      <c r="J331" s="186" t="str">
        <f t="shared" si="36"/>
        <v/>
      </c>
      <c r="K331" s="164"/>
      <c r="L331" s="123"/>
      <c r="M331" s="187" t="str">
        <f>IF(COUNTIF(※編集不可※選択項目!$AG$3:$AG$11,I331&amp;K331)=1,VLOOKUP(I331&amp;K331,※編集不可※選択項目!$AG$3:$AH$11,2,FALSE),"")</f>
        <v/>
      </c>
      <c r="N331" s="182"/>
      <c r="O331" s="20"/>
      <c r="P331" s="165"/>
      <c r="Q331" s="20"/>
      <c r="R331" s="166"/>
      <c r="S331" s="97" t="str">
        <f t="shared" si="30"/>
        <v/>
      </c>
      <c r="T331" s="21" t="str">
        <f>IF($L331="","",IF($J331="単板",(※編集不可※選択項目!$Q$4*$L331+※編集不可※選択項目!$U$4),(※編集不可※選択項目!$Q$3*$L331+※編集不可※選択項目!$U$3)))</f>
        <v/>
      </c>
      <c r="U331" s="21" t="str">
        <f>IF($L331="","",IF($J331="単板",(※編集不可※選択項目!$Q$5*$L331+※編集不可※選択項目!$U$5),(※編集不可※選択項目!$Q324*$L331+※編集不可※選択項目!$U$6)))</f>
        <v/>
      </c>
      <c r="V331" s="21" t="str">
        <f>IF($L331="","",IF($J331="単板",(※編集不可※選択項目!$Q$7*$L331+※編集不可※選択項目!$U$7),(※編集不可※選択項目!$Q$8*$L331+※編集不可※選択項目!$U$8)))</f>
        <v/>
      </c>
    </row>
    <row r="332" spans="1:22" ht="25.05" customHeight="1" x14ac:dyDescent="0.2">
      <c r="A332" s="161">
        <f t="shared" si="31"/>
        <v>320</v>
      </c>
      <c r="B332" s="186" t="str">
        <f t="shared" si="32"/>
        <v/>
      </c>
      <c r="C332" s="163"/>
      <c r="D332" s="177" t="str">
        <f t="shared" si="33"/>
        <v/>
      </c>
      <c r="E332" s="177" t="str">
        <f t="shared" si="34"/>
        <v/>
      </c>
      <c r="F332" s="186" t="str">
        <f t="shared" si="35"/>
        <v/>
      </c>
      <c r="G332" s="163"/>
      <c r="H332" s="163"/>
      <c r="I332" s="164"/>
      <c r="J332" s="186" t="str">
        <f t="shared" si="36"/>
        <v/>
      </c>
      <c r="K332" s="164"/>
      <c r="L332" s="123"/>
      <c r="M332" s="187" t="str">
        <f>IF(COUNTIF(※編集不可※選択項目!$AG$3:$AG$11,I332&amp;K332)=1,VLOOKUP(I332&amp;K332,※編集不可※選択項目!$AG$3:$AH$11,2,FALSE),"")</f>
        <v/>
      </c>
      <c r="N332" s="182"/>
      <c r="O332" s="20"/>
      <c r="P332" s="165"/>
      <c r="Q332" s="20"/>
      <c r="R332" s="166"/>
      <c r="S332" s="97" t="str">
        <f t="shared" si="30"/>
        <v/>
      </c>
      <c r="T332" s="21" t="str">
        <f>IF($L332="","",IF($J332="単板",(※編集不可※選択項目!$Q$4*$L332+※編集不可※選択項目!$U$4),(※編集不可※選択項目!$Q$3*$L332+※編集不可※選択項目!$U$3)))</f>
        <v/>
      </c>
      <c r="U332" s="21" t="str">
        <f>IF($L332="","",IF($J332="単板",(※編集不可※選択項目!$Q$5*$L332+※編集不可※選択項目!$U$5),(※編集不可※選択項目!$Q325*$L332+※編集不可※選択項目!$U$6)))</f>
        <v/>
      </c>
      <c r="V332" s="21" t="str">
        <f>IF($L332="","",IF($J332="単板",(※編集不可※選択項目!$Q$7*$L332+※編集不可※選択項目!$U$7),(※編集不可※選択項目!$Q$8*$L332+※編集不可※選択項目!$U$8)))</f>
        <v/>
      </c>
    </row>
    <row r="333" spans="1:22" ht="25.05" customHeight="1" x14ac:dyDescent="0.2">
      <c r="A333" s="161">
        <f t="shared" si="31"/>
        <v>321</v>
      </c>
      <c r="B333" s="186" t="str">
        <f t="shared" si="32"/>
        <v/>
      </c>
      <c r="C333" s="163"/>
      <c r="D333" s="177" t="str">
        <f t="shared" si="33"/>
        <v/>
      </c>
      <c r="E333" s="177" t="str">
        <f t="shared" si="34"/>
        <v/>
      </c>
      <c r="F333" s="186" t="str">
        <f t="shared" si="35"/>
        <v/>
      </c>
      <c r="G333" s="163"/>
      <c r="H333" s="163"/>
      <c r="I333" s="164"/>
      <c r="J333" s="186" t="str">
        <f t="shared" si="36"/>
        <v/>
      </c>
      <c r="K333" s="164"/>
      <c r="L333" s="123"/>
      <c r="M333" s="187" t="str">
        <f>IF(COUNTIF(※編集不可※選択項目!$AG$3:$AG$11,I333&amp;K333)=1,VLOOKUP(I333&amp;K333,※編集不可※選択項目!$AG$3:$AH$11,2,FALSE),"")</f>
        <v/>
      </c>
      <c r="N333" s="182"/>
      <c r="O333" s="20"/>
      <c r="P333" s="165"/>
      <c r="Q333" s="20"/>
      <c r="R333" s="166"/>
      <c r="S333" s="97" t="str">
        <f t="shared" ref="S333:S396" si="37">IF($P333="","",$P333&amp;"("&amp;J$13&amp;")")</f>
        <v/>
      </c>
      <c r="T333" s="21" t="str">
        <f>IF($L333="","",IF($J333="単板",(※編集不可※選択項目!$Q$4*$L333+※編集不可※選択項目!$U$4),(※編集不可※選択項目!$Q$3*$L333+※編集不可※選択項目!$U$3)))</f>
        <v/>
      </c>
      <c r="U333" s="21" t="str">
        <f>IF($L333="","",IF($J333="単板",(※編集不可※選択項目!$Q$5*$L333+※編集不可※選択項目!$U$5),(※編集不可※選択項目!$Q326*$L333+※編集不可※選択項目!$U$6)))</f>
        <v/>
      </c>
      <c r="V333" s="21" t="str">
        <f>IF($L333="","",IF($J333="単板",(※編集不可※選択項目!$Q$7*$L333+※編集不可※選択項目!$U$7),(※編集不可※選択項目!$Q$8*$L333+※編集不可※選択項目!$U$8)))</f>
        <v/>
      </c>
    </row>
    <row r="334" spans="1:22" ht="25.05" customHeight="1" x14ac:dyDescent="0.2">
      <c r="A334" s="161">
        <f t="shared" ref="A334:A397" si="38">ROW()-12</f>
        <v>322</v>
      </c>
      <c r="B334" s="186" t="str">
        <f t="shared" ref="B334:B397" si="39">IF($C334="","","断熱窓")</f>
        <v/>
      </c>
      <c r="C334" s="163"/>
      <c r="D334" s="177" t="str">
        <f t="shared" ref="D334:D397" si="40">IF($C$2="","",IF($C334="","",$C$2))</f>
        <v/>
      </c>
      <c r="E334" s="177" t="str">
        <f t="shared" ref="E334:E397" si="41">IF($F$2="","",IF($C334="","",$F$2))</f>
        <v/>
      </c>
      <c r="F334" s="186" t="str">
        <f t="shared" ref="F334:F397" si="42">IF(G334="","",IF(K334="",G334,_xlfn.CONCAT(G334,"[",K334,"]")))</f>
        <v/>
      </c>
      <c r="G334" s="163"/>
      <c r="H334" s="163"/>
      <c r="I334" s="164"/>
      <c r="J334" s="186" t="str">
        <f t="shared" ref="J334:J397" si="43">IF(I334="","",IF(I334="単板","単板ガラス","複層ガラス"))</f>
        <v/>
      </c>
      <c r="K334" s="164"/>
      <c r="L334" s="123"/>
      <c r="M334" s="187" t="str">
        <f>IF(COUNTIF(※編集不可※選択項目!$AG$3:$AG$11,I334&amp;K334)=1,VLOOKUP(I334&amp;K334,※編集不可※選択項目!$AG$3:$AH$11,2,FALSE),"")</f>
        <v/>
      </c>
      <c r="N334" s="182"/>
      <c r="O334" s="20"/>
      <c r="P334" s="165"/>
      <c r="Q334" s="20"/>
      <c r="R334" s="166"/>
      <c r="S334" s="97" t="str">
        <f t="shared" si="37"/>
        <v/>
      </c>
      <c r="T334" s="21" t="str">
        <f>IF($L334="","",IF($J334="単板",(※編集不可※選択項目!$Q$4*$L334+※編集不可※選択項目!$U$4),(※編集不可※選択項目!$Q$3*$L334+※編集不可※選択項目!$U$3)))</f>
        <v/>
      </c>
      <c r="U334" s="21" t="str">
        <f>IF($L334="","",IF($J334="単板",(※編集不可※選択項目!$Q$5*$L334+※編集不可※選択項目!$U$5),(※編集不可※選択項目!$Q327*$L334+※編集不可※選択項目!$U$6)))</f>
        <v/>
      </c>
      <c r="V334" s="21" t="str">
        <f>IF($L334="","",IF($J334="単板",(※編集不可※選択項目!$Q$7*$L334+※編集不可※選択項目!$U$7),(※編集不可※選択項目!$Q$8*$L334+※編集不可※選択項目!$U$8)))</f>
        <v/>
      </c>
    </row>
    <row r="335" spans="1:22" ht="25.05" customHeight="1" x14ac:dyDescent="0.2">
      <c r="A335" s="161">
        <f t="shared" si="38"/>
        <v>323</v>
      </c>
      <c r="B335" s="186" t="str">
        <f t="shared" si="39"/>
        <v/>
      </c>
      <c r="C335" s="163"/>
      <c r="D335" s="177" t="str">
        <f t="shared" si="40"/>
        <v/>
      </c>
      <c r="E335" s="177" t="str">
        <f t="shared" si="41"/>
        <v/>
      </c>
      <c r="F335" s="186" t="str">
        <f t="shared" si="42"/>
        <v/>
      </c>
      <c r="G335" s="163"/>
      <c r="H335" s="163"/>
      <c r="I335" s="164"/>
      <c r="J335" s="186" t="str">
        <f t="shared" si="43"/>
        <v/>
      </c>
      <c r="K335" s="164"/>
      <c r="L335" s="123"/>
      <c r="M335" s="187" t="str">
        <f>IF(COUNTIF(※編集不可※選択項目!$AG$3:$AG$11,I335&amp;K335)=1,VLOOKUP(I335&amp;K335,※編集不可※選択項目!$AG$3:$AH$11,2,FALSE),"")</f>
        <v/>
      </c>
      <c r="N335" s="182"/>
      <c r="O335" s="20"/>
      <c r="P335" s="165"/>
      <c r="Q335" s="20"/>
      <c r="R335" s="166"/>
      <c r="S335" s="97" t="str">
        <f t="shared" si="37"/>
        <v/>
      </c>
      <c r="T335" s="21" t="str">
        <f>IF($L335="","",IF($J335="単板",(※編集不可※選択項目!$Q$4*$L335+※編集不可※選択項目!$U$4),(※編集不可※選択項目!$Q$3*$L335+※編集不可※選択項目!$U$3)))</f>
        <v/>
      </c>
      <c r="U335" s="21" t="str">
        <f>IF($L335="","",IF($J335="単板",(※編集不可※選択項目!$Q$5*$L335+※編集不可※選択項目!$U$5),(※編集不可※選択項目!$Q328*$L335+※編集不可※選択項目!$U$6)))</f>
        <v/>
      </c>
      <c r="V335" s="21" t="str">
        <f>IF($L335="","",IF($J335="単板",(※編集不可※選択項目!$Q$7*$L335+※編集不可※選択項目!$U$7),(※編集不可※選択項目!$Q$8*$L335+※編集不可※選択項目!$U$8)))</f>
        <v/>
      </c>
    </row>
    <row r="336" spans="1:22" ht="25.05" customHeight="1" x14ac:dyDescent="0.2">
      <c r="A336" s="161">
        <f t="shared" si="38"/>
        <v>324</v>
      </c>
      <c r="B336" s="186" t="str">
        <f t="shared" si="39"/>
        <v/>
      </c>
      <c r="C336" s="163"/>
      <c r="D336" s="177" t="str">
        <f t="shared" si="40"/>
        <v/>
      </c>
      <c r="E336" s="177" t="str">
        <f t="shared" si="41"/>
        <v/>
      </c>
      <c r="F336" s="186" t="str">
        <f t="shared" si="42"/>
        <v/>
      </c>
      <c r="G336" s="163"/>
      <c r="H336" s="163"/>
      <c r="I336" s="164"/>
      <c r="J336" s="186" t="str">
        <f t="shared" si="43"/>
        <v/>
      </c>
      <c r="K336" s="164"/>
      <c r="L336" s="123"/>
      <c r="M336" s="187" t="str">
        <f>IF(COUNTIF(※編集不可※選択項目!$AG$3:$AG$11,I336&amp;K336)=1,VLOOKUP(I336&amp;K336,※編集不可※選択項目!$AG$3:$AH$11,2,FALSE),"")</f>
        <v/>
      </c>
      <c r="N336" s="182"/>
      <c r="O336" s="20"/>
      <c r="P336" s="165"/>
      <c r="Q336" s="20"/>
      <c r="R336" s="166"/>
      <c r="S336" s="97" t="str">
        <f t="shared" si="37"/>
        <v/>
      </c>
      <c r="T336" s="21" t="str">
        <f>IF($L336="","",IF($J336="単板",(※編集不可※選択項目!$Q$4*$L336+※編集不可※選択項目!$U$4),(※編集不可※選択項目!$Q$3*$L336+※編集不可※選択項目!$U$3)))</f>
        <v/>
      </c>
      <c r="U336" s="21" t="str">
        <f>IF($L336="","",IF($J336="単板",(※編集不可※選択項目!$Q$5*$L336+※編集不可※選択項目!$U$5),(※編集不可※選択項目!$Q329*$L336+※編集不可※選択項目!$U$6)))</f>
        <v/>
      </c>
      <c r="V336" s="21" t="str">
        <f>IF($L336="","",IF($J336="単板",(※編集不可※選択項目!$Q$7*$L336+※編集不可※選択項目!$U$7),(※編集不可※選択項目!$Q$8*$L336+※編集不可※選択項目!$U$8)))</f>
        <v/>
      </c>
    </row>
    <row r="337" spans="1:22" ht="25.05" customHeight="1" x14ac:dyDescent="0.2">
      <c r="A337" s="161">
        <f t="shared" si="38"/>
        <v>325</v>
      </c>
      <c r="B337" s="186" t="str">
        <f t="shared" si="39"/>
        <v/>
      </c>
      <c r="C337" s="163"/>
      <c r="D337" s="177" t="str">
        <f t="shared" si="40"/>
        <v/>
      </c>
      <c r="E337" s="177" t="str">
        <f t="shared" si="41"/>
        <v/>
      </c>
      <c r="F337" s="186" t="str">
        <f t="shared" si="42"/>
        <v/>
      </c>
      <c r="G337" s="163"/>
      <c r="H337" s="163"/>
      <c r="I337" s="164"/>
      <c r="J337" s="186" t="str">
        <f t="shared" si="43"/>
        <v/>
      </c>
      <c r="K337" s="164"/>
      <c r="L337" s="123"/>
      <c r="M337" s="187" t="str">
        <f>IF(COUNTIF(※編集不可※選択項目!$AG$3:$AG$11,I337&amp;K337)=1,VLOOKUP(I337&amp;K337,※編集不可※選択項目!$AG$3:$AH$11,2,FALSE),"")</f>
        <v/>
      </c>
      <c r="N337" s="182"/>
      <c r="O337" s="20"/>
      <c r="P337" s="165"/>
      <c r="Q337" s="20"/>
      <c r="R337" s="166"/>
      <c r="S337" s="97" t="str">
        <f t="shared" si="37"/>
        <v/>
      </c>
      <c r="T337" s="21" t="str">
        <f>IF($L337="","",IF($J337="単板",(※編集不可※選択項目!$Q$4*$L337+※編集不可※選択項目!$U$4),(※編集不可※選択項目!$Q$3*$L337+※編集不可※選択項目!$U$3)))</f>
        <v/>
      </c>
      <c r="U337" s="21" t="str">
        <f>IF($L337="","",IF($J337="単板",(※編集不可※選択項目!$Q$5*$L337+※編集不可※選択項目!$U$5),(※編集不可※選択項目!$Q330*$L337+※編集不可※選択項目!$U$6)))</f>
        <v/>
      </c>
      <c r="V337" s="21" t="str">
        <f>IF($L337="","",IF($J337="単板",(※編集不可※選択項目!$Q$7*$L337+※編集不可※選択項目!$U$7),(※編集不可※選択項目!$Q$8*$L337+※編集不可※選択項目!$U$8)))</f>
        <v/>
      </c>
    </row>
    <row r="338" spans="1:22" ht="25.05" customHeight="1" x14ac:dyDescent="0.2">
      <c r="A338" s="161">
        <f t="shared" si="38"/>
        <v>326</v>
      </c>
      <c r="B338" s="186" t="str">
        <f t="shared" si="39"/>
        <v/>
      </c>
      <c r="C338" s="163"/>
      <c r="D338" s="177" t="str">
        <f t="shared" si="40"/>
        <v/>
      </c>
      <c r="E338" s="177" t="str">
        <f t="shared" si="41"/>
        <v/>
      </c>
      <c r="F338" s="186" t="str">
        <f t="shared" si="42"/>
        <v/>
      </c>
      <c r="G338" s="163"/>
      <c r="H338" s="163"/>
      <c r="I338" s="164"/>
      <c r="J338" s="186" t="str">
        <f t="shared" si="43"/>
        <v/>
      </c>
      <c r="K338" s="164"/>
      <c r="L338" s="123"/>
      <c r="M338" s="187" t="str">
        <f>IF(COUNTIF(※編集不可※選択項目!$AG$3:$AG$11,I338&amp;K338)=1,VLOOKUP(I338&amp;K338,※編集不可※選択項目!$AG$3:$AH$11,2,FALSE),"")</f>
        <v/>
      </c>
      <c r="N338" s="182"/>
      <c r="O338" s="20"/>
      <c r="P338" s="165"/>
      <c r="Q338" s="20"/>
      <c r="R338" s="166"/>
      <c r="S338" s="97" t="str">
        <f t="shared" si="37"/>
        <v/>
      </c>
      <c r="T338" s="21" t="str">
        <f>IF($L338="","",IF($J338="単板",(※編集不可※選択項目!$Q$4*$L338+※編集不可※選択項目!$U$4),(※編集不可※選択項目!$Q$3*$L338+※編集不可※選択項目!$U$3)))</f>
        <v/>
      </c>
      <c r="U338" s="21" t="str">
        <f>IF($L338="","",IF($J338="単板",(※編集不可※選択項目!$Q$5*$L338+※編集不可※選択項目!$U$5),(※編集不可※選択項目!$Q331*$L338+※編集不可※選択項目!$U$6)))</f>
        <v/>
      </c>
      <c r="V338" s="21" t="str">
        <f>IF($L338="","",IF($J338="単板",(※編集不可※選択項目!$Q$7*$L338+※編集不可※選択項目!$U$7),(※編集不可※選択項目!$Q$8*$L338+※編集不可※選択項目!$U$8)))</f>
        <v/>
      </c>
    </row>
    <row r="339" spans="1:22" ht="25.05" customHeight="1" x14ac:dyDescent="0.2">
      <c r="A339" s="161">
        <f t="shared" si="38"/>
        <v>327</v>
      </c>
      <c r="B339" s="186" t="str">
        <f t="shared" si="39"/>
        <v/>
      </c>
      <c r="C339" s="163"/>
      <c r="D339" s="177" t="str">
        <f t="shared" si="40"/>
        <v/>
      </c>
      <c r="E339" s="177" t="str">
        <f t="shared" si="41"/>
        <v/>
      </c>
      <c r="F339" s="186" t="str">
        <f t="shared" si="42"/>
        <v/>
      </c>
      <c r="G339" s="163"/>
      <c r="H339" s="163"/>
      <c r="I339" s="164"/>
      <c r="J339" s="186" t="str">
        <f t="shared" si="43"/>
        <v/>
      </c>
      <c r="K339" s="164"/>
      <c r="L339" s="123"/>
      <c r="M339" s="187" t="str">
        <f>IF(COUNTIF(※編集不可※選択項目!$AG$3:$AG$11,I339&amp;K339)=1,VLOOKUP(I339&amp;K339,※編集不可※選択項目!$AG$3:$AH$11,2,FALSE),"")</f>
        <v/>
      </c>
      <c r="N339" s="182"/>
      <c r="O339" s="20"/>
      <c r="P339" s="165"/>
      <c r="Q339" s="20"/>
      <c r="R339" s="166"/>
      <c r="S339" s="97" t="str">
        <f t="shared" si="37"/>
        <v/>
      </c>
      <c r="T339" s="21" t="str">
        <f>IF($L339="","",IF($J339="単板",(※編集不可※選択項目!$Q$4*$L339+※編集不可※選択項目!$U$4),(※編集不可※選択項目!$Q$3*$L339+※編集不可※選択項目!$U$3)))</f>
        <v/>
      </c>
      <c r="U339" s="21" t="str">
        <f>IF($L339="","",IF($J339="単板",(※編集不可※選択項目!$Q$5*$L339+※編集不可※選択項目!$U$5),(※編集不可※選択項目!$Q332*$L339+※編集不可※選択項目!$U$6)))</f>
        <v/>
      </c>
      <c r="V339" s="21" t="str">
        <f>IF($L339="","",IF($J339="単板",(※編集不可※選択項目!$Q$7*$L339+※編集不可※選択項目!$U$7),(※編集不可※選択項目!$Q$8*$L339+※編集不可※選択項目!$U$8)))</f>
        <v/>
      </c>
    </row>
    <row r="340" spans="1:22" ht="25.05" customHeight="1" x14ac:dyDescent="0.2">
      <c r="A340" s="161">
        <f t="shared" si="38"/>
        <v>328</v>
      </c>
      <c r="B340" s="186" t="str">
        <f t="shared" si="39"/>
        <v/>
      </c>
      <c r="C340" s="163"/>
      <c r="D340" s="177" t="str">
        <f t="shared" si="40"/>
        <v/>
      </c>
      <c r="E340" s="177" t="str">
        <f t="shared" si="41"/>
        <v/>
      </c>
      <c r="F340" s="186" t="str">
        <f t="shared" si="42"/>
        <v/>
      </c>
      <c r="G340" s="163"/>
      <c r="H340" s="163"/>
      <c r="I340" s="164"/>
      <c r="J340" s="186" t="str">
        <f t="shared" si="43"/>
        <v/>
      </c>
      <c r="K340" s="164"/>
      <c r="L340" s="123"/>
      <c r="M340" s="187" t="str">
        <f>IF(COUNTIF(※編集不可※選択項目!$AG$3:$AG$11,I340&amp;K340)=1,VLOOKUP(I340&amp;K340,※編集不可※選択項目!$AG$3:$AH$11,2,FALSE),"")</f>
        <v/>
      </c>
      <c r="N340" s="182"/>
      <c r="O340" s="20"/>
      <c r="P340" s="165"/>
      <c r="Q340" s="20"/>
      <c r="R340" s="166"/>
      <c r="S340" s="97" t="str">
        <f t="shared" si="37"/>
        <v/>
      </c>
      <c r="T340" s="21" t="str">
        <f>IF($L340="","",IF($J340="単板",(※編集不可※選択項目!$Q$4*$L340+※編集不可※選択項目!$U$4),(※編集不可※選択項目!$Q$3*$L340+※編集不可※選択項目!$U$3)))</f>
        <v/>
      </c>
      <c r="U340" s="21" t="str">
        <f>IF($L340="","",IF($J340="単板",(※編集不可※選択項目!$Q$5*$L340+※編集不可※選択項目!$U$5),(※編集不可※選択項目!$Q333*$L340+※編集不可※選択項目!$U$6)))</f>
        <v/>
      </c>
      <c r="V340" s="21" t="str">
        <f>IF($L340="","",IF($J340="単板",(※編集不可※選択項目!$Q$7*$L340+※編集不可※選択項目!$U$7),(※編集不可※選択項目!$Q$8*$L340+※編集不可※選択項目!$U$8)))</f>
        <v/>
      </c>
    </row>
    <row r="341" spans="1:22" ht="25.05" customHeight="1" x14ac:dyDescent="0.2">
      <c r="A341" s="161">
        <f t="shared" si="38"/>
        <v>329</v>
      </c>
      <c r="B341" s="186" t="str">
        <f t="shared" si="39"/>
        <v/>
      </c>
      <c r="C341" s="163"/>
      <c r="D341" s="177" t="str">
        <f t="shared" si="40"/>
        <v/>
      </c>
      <c r="E341" s="177" t="str">
        <f t="shared" si="41"/>
        <v/>
      </c>
      <c r="F341" s="186" t="str">
        <f t="shared" si="42"/>
        <v/>
      </c>
      <c r="G341" s="163"/>
      <c r="H341" s="163"/>
      <c r="I341" s="164"/>
      <c r="J341" s="186" t="str">
        <f t="shared" si="43"/>
        <v/>
      </c>
      <c r="K341" s="164"/>
      <c r="L341" s="123"/>
      <c r="M341" s="187" t="str">
        <f>IF(COUNTIF(※編集不可※選択項目!$AG$3:$AG$11,I341&amp;K341)=1,VLOOKUP(I341&amp;K341,※編集不可※選択項目!$AG$3:$AH$11,2,FALSE),"")</f>
        <v/>
      </c>
      <c r="N341" s="182"/>
      <c r="O341" s="20"/>
      <c r="P341" s="165"/>
      <c r="Q341" s="20"/>
      <c r="R341" s="166"/>
      <c r="S341" s="97" t="str">
        <f t="shared" si="37"/>
        <v/>
      </c>
      <c r="T341" s="21" t="str">
        <f>IF($L341="","",IF($J341="単板",(※編集不可※選択項目!$Q$4*$L341+※編集不可※選択項目!$U$4),(※編集不可※選択項目!$Q$3*$L341+※編集不可※選択項目!$U$3)))</f>
        <v/>
      </c>
      <c r="U341" s="21" t="str">
        <f>IF($L341="","",IF($J341="単板",(※編集不可※選択項目!$Q$5*$L341+※編集不可※選択項目!$U$5),(※編集不可※選択項目!$Q334*$L341+※編集不可※選択項目!$U$6)))</f>
        <v/>
      </c>
      <c r="V341" s="21" t="str">
        <f>IF($L341="","",IF($J341="単板",(※編集不可※選択項目!$Q$7*$L341+※編集不可※選択項目!$U$7),(※編集不可※選択項目!$Q$8*$L341+※編集不可※選択項目!$U$8)))</f>
        <v/>
      </c>
    </row>
    <row r="342" spans="1:22" ht="25.05" customHeight="1" x14ac:dyDescent="0.2">
      <c r="A342" s="161">
        <f t="shared" si="38"/>
        <v>330</v>
      </c>
      <c r="B342" s="186" t="str">
        <f t="shared" si="39"/>
        <v/>
      </c>
      <c r="C342" s="163"/>
      <c r="D342" s="177" t="str">
        <f t="shared" si="40"/>
        <v/>
      </c>
      <c r="E342" s="177" t="str">
        <f t="shared" si="41"/>
        <v/>
      </c>
      <c r="F342" s="186" t="str">
        <f t="shared" si="42"/>
        <v/>
      </c>
      <c r="G342" s="163"/>
      <c r="H342" s="163"/>
      <c r="I342" s="164"/>
      <c r="J342" s="186" t="str">
        <f t="shared" si="43"/>
        <v/>
      </c>
      <c r="K342" s="164"/>
      <c r="L342" s="123"/>
      <c r="M342" s="187" t="str">
        <f>IF(COUNTIF(※編集不可※選択項目!$AG$3:$AG$11,I342&amp;K342)=1,VLOOKUP(I342&amp;K342,※編集不可※選択項目!$AG$3:$AH$11,2,FALSE),"")</f>
        <v/>
      </c>
      <c r="N342" s="182"/>
      <c r="O342" s="20"/>
      <c r="P342" s="165"/>
      <c r="Q342" s="20"/>
      <c r="R342" s="166"/>
      <c r="S342" s="97" t="str">
        <f t="shared" si="37"/>
        <v/>
      </c>
      <c r="T342" s="21" t="str">
        <f>IF($L342="","",IF($J342="単板",(※編集不可※選択項目!$Q$4*$L342+※編集不可※選択項目!$U$4),(※編集不可※選択項目!$Q$3*$L342+※編集不可※選択項目!$U$3)))</f>
        <v/>
      </c>
      <c r="U342" s="21" t="str">
        <f>IF($L342="","",IF($J342="単板",(※編集不可※選択項目!$Q$5*$L342+※編集不可※選択項目!$U$5),(※編集不可※選択項目!$Q335*$L342+※編集不可※選択項目!$U$6)))</f>
        <v/>
      </c>
      <c r="V342" s="21" t="str">
        <f>IF($L342="","",IF($J342="単板",(※編集不可※選択項目!$Q$7*$L342+※編集不可※選択項目!$U$7),(※編集不可※選択項目!$Q$8*$L342+※編集不可※選択項目!$U$8)))</f>
        <v/>
      </c>
    </row>
    <row r="343" spans="1:22" ht="25.05" customHeight="1" x14ac:dyDescent="0.2">
      <c r="A343" s="161">
        <f t="shared" si="38"/>
        <v>331</v>
      </c>
      <c r="B343" s="186" t="str">
        <f t="shared" si="39"/>
        <v/>
      </c>
      <c r="C343" s="163"/>
      <c r="D343" s="177" t="str">
        <f t="shared" si="40"/>
        <v/>
      </c>
      <c r="E343" s="177" t="str">
        <f t="shared" si="41"/>
        <v/>
      </c>
      <c r="F343" s="186" t="str">
        <f t="shared" si="42"/>
        <v/>
      </c>
      <c r="G343" s="163"/>
      <c r="H343" s="163"/>
      <c r="I343" s="164"/>
      <c r="J343" s="186" t="str">
        <f t="shared" si="43"/>
        <v/>
      </c>
      <c r="K343" s="164"/>
      <c r="L343" s="123"/>
      <c r="M343" s="187" t="str">
        <f>IF(COUNTIF(※編集不可※選択項目!$AG$3:$AG$11,I343&amp;K343)=1,VLOOKUP(I343&amp;K343,※編集不可※選択項目!$AG$3:$AH$11,2,FALSE),"")</f>
        <v/>
      </c>
      <c r="N343" s="182"/>
      <c r="O343" s="20"/>
      <c r="P343" s="165"/>
      <c r="Q343" s="20"/>
      <c r="R343" s="166"/>
      <c r="S343" s="97" t="str">
        <f t="shared" si="37"/>
        <v/>
      </c>
      <c r="T343" s="21" t="str">
        <f>IF($L343="","",IF($J343="単板",(※編集不可※選択項目!$Q$4*$L343+※編集不可※選択項目!$U$4),(※編集不可※選択項目!$Q$3*$L343+※編集不可※選択項目!$U$3)))</f>
        <v/>
      </c>
      <c r="U343" s="21" t="str">
        <f>IF($L343="","",IF($J343="単板",(※編集不可※選択項目!$Q$5*$L343+※編集不可※選択項目!$U$5),(※編集不可※選択項目!$Q336*$L343+※編集不可※選択項目!$U$6)))</f>
        <v/>
      </c>
      <c r="V343" s="21" t="str">
        <f>IF($L343="","",IF($J343="単板",(※編集不可※選択項目!$Q$7*$L343+※編集不可※選択項目!$U$7),(※編集不可※選択項目!$Q$8*$L343+※編集不可※選択項目!$U$8)))</f>
        <v/>
      </c>
    </row>
    <row r="344" spans="1:22" ht="25.05" customHeight="1" x14ac:dyDescent="0.2">
      <c r="A344" s="161">
        <f t="shared" si="38"/>
        <v>332</v>
      </c>
      <c r="B344" s="186" t="str">
        <f t="shared" si="39"/>
        <v/>
      </c>
      <c r="C344" s="163"/>
      <c r="D344" s="177" t="str">
        <f t="shared" si="40"/>
        <v/>
      </c>
      <c r="E344" s="177" t="str">
        <f t="shared" si="41"/>
        <v/>
      </c>
      <c r="F344" s="186" t="str">
        <f t="shared" si="42"/>
        <v/>
      </c>
      <c r="G344" s="163"/>
      <c r="H344" s="163"/>
      <c r="I344" s="164"/>
      <c r="J344" s="186" t="str">
        <f t="shared" si="43"/>
        <v/>
      </c>
      <c r="K344" s="164"/>
      <c r="L344" s="123"/>
      <c r="M344" s="187" t="str">
        <f>IF(COUNTIF(※編集不可※選択項目!$AG$3:$AG$11,I344&amp;K344)=1,VLOOKUP(I344&amp;K344,※編集不可※選択項目!$AG$3:$AH$11,2,FALSE),"")</f>
        <v/>
      </c>
      <c r="N344" s="182"/>
      <c r="O344" s="20"/>
      <c r="P344" s="165"/>
      <c r="Q344" s="20"/>
      <c r="R344" s="166"/>
      <c r="S344" s="97" t="str">
        <f t="shared" si="37"/>
        <v/>
      </c>
      <c r="T344" s="21" t="str">
        <f>IF($L344="","",IF($J344="単板",(※編集不可※選択項目!$Q$4*$L344+※編集不可※選択項目!$U$4),(※編集不可※選択項目!$Q$3*$L344+※編集不可※選択項目!$U$3)))</f>
        <v/>
      </c>
      <c r="U344" s="21" t="str">
        <f>IF($L344="","",IF($J344="単板",(※編集不可※選択項目!$Q$5*$L344+※編集不可※選択項目!$U$5),(※編集不可※選択項目!$Q337*$L344+※編集不可※選択項目!$U$6)))</f>
        <v/>
      </c>
      <c r="V344" s="21" t="str">
        <f>IF($L344="","",IF($J344="単板",(※編集不可※選択項目!$Q$7*$L344+※編集不可※選択項目!$U$7),(※編集不可※選択項目!$Q$8*$L344+※編集不可※選択項目!$U$8)))</f>
        <v/>
      </c>
    </row>
    <row r="345" spans="1:22" ht="25.05" customHeight="1" x14ac:dyDescent="0.2">
      <c r="A345" s="161">
        <f t="shared" si="38"/>
        <v>333</v>
      </c>
      <c r="B345" s="186" t="str">
        <f t="shared" si="39"/>
        <v/>
      </c>
      <c r="C345" s="163"/>
      <c r="D345" s="177" t="str">
        <f t="shared" si="40"/>
        <v/>
      </c>
      <c r="E345" s="177" t="str">
        <f t="shared" si="41"/>
        <v/>
      </c>
      <c r="F345" s="186" t="str">
        <f t="shared" si="42"/>
        <v/>
      </c>
      <c r="G345" s="163"/>
      <c r="H345" s="163"/>
      <c r="I345" s="164"/>
      <c r="J345" s="186" t="str">
        <f t="shared" si="43"/>
        <v/>
      </c>
      <c r="K345" s="164"/>
      <c r="L345" s="123"/>
      <c r="M345" s="187" t="str">
        <f>IF(COUNTIF(※編集不可※選択項目!$AG$3:$AG$11,I345&amp;K345)=1,VLOOKUP(I345&amp;K345,※編集不可※選択項目!$AG$3:$AH$11,2,FALSE),"")</f>
        <v/>
      </c>
      <c r="N345" s="182"/>
      <c r="O345" s="20"/>
      <c r="P345" s="165"/>
      <c r="Q345" s="20"/>
      <c r="R345" s="166"/>
      <c r="S345" s="97" t="str">
        <f t="shared" si="37"/>
        <v/>
      </c>
      <c r="T345" s="21" t="str">
        <f>IF($L345="","",IF($J345="単板",(※編集不可※選択項目!$Q$4*$L345+※編集不可※選択項目!$U$4),(※編集不可※選択項目!$Q$3*$L345+※編集不可※選択項目!$U$3)))</f>
        <v/>
      </c>
      <c r="U345" s="21" t="str">
        <f>IF($L345="","",IF($J345="単板",(※編集不可※選択項目!$Q$5*$L345+※編集不可※選択項目!$U$5),(※編集不可※選択項目!$Q338*$L345+※編集不可※選択項目!$U$6)))</f>
        <v/>
      </c>
      <c r="V345" s="21" t="str">
        <f>IF($L345="","",IF($J345="単板",(※編集不可※選択項目!$Q$7*$L345+※編集不可※選択項目!$U$7),(※編集不可※選択項目!$Q$8*$L345+※編集不可※選択項目!$U$8)))</f>
        <v/>
      </c>
    </row>
    <row r="346" spans="1:22" ht="25.05" customHeight="1" x14ac:dyDescent="0.2">
      <c r="A346" s="161">
        <f t="shared" si="38"/>
        <v>334</v>
      </c>
      <c r="B346" s="186" t="str">
        <f t="shared" si="39"/>
        <v/>
      </c>
      <c r="C346" s="163"/>
      <c r="D346" s="177" t="str">
        <f t="shared" si="40"/>
        <v/>
      </c>
      <c r="E346" s="177" t="str">
        <f t="shared" si="41"/>
        <v/>
      </c>
      <c r="F346" s="186" t="str">
        <f t="shared" si="42"/>
        <v/>
      </c>
      <c r="G346" s="163"/>
      <c r="H346" s="163"/>
      <c r="I346" s="164"/>
      <c r="J346" s="186" t="str">
        <f t="shared" si="43"/>
        <v/>
      </c>
      <c r="K346" s="164"/>
      <c r="L346" s="123"/>
      <c r="M346" s="187" t="str">
        <f>IF(COUNTIF(※編集不可※選択項目!$AG$3:$AG$11,I346&amp;K346)=1,VLOOKUP(I346&amp;K346,※編集不可※選択項目!$AG$3:$AH$11,2,FALSE),"")</f>
        <v/>
      </c>
      <c r="N346" s="182"/>
      <c r="O346" s="20"/>
      <c r="P346" s="165"/>
      <c r="Q346" s="20"/>
      <c r="R346" s="166"/>
      <c r="S346" s="97" t="str">
        <f t="shared" si="37"/>
        <v/>
      </c>
      <c r="T346" s="21" t="str">
        <f>IF($L346="","",IF($J346="単板",(※編集不可※選択項目!$Q$4*$L346+※編集不可※選択項目!$U$4),(※編集不可※選択項目!$Q$3*$L346+※編集不可※選択項目!$U$3)))</f>
        <v/>
      </c>
      <c r="U346" s="21" t="str">
        <f>IF($L346="","",IF($J346="単板",(※編集不可※選択項目!$Q$5*$L346+※編集不可※選択項目!$U$5),(※編集不可※選択項目!$Q339*$L346+※編集不可※選択項目!$U$6)))</f>
        <v/>
      </c>
      <c r="V346" s="21" t="str">
        <f>IF($L346="","",IF($J346="単板",(※編集不可※選択項目!$Q$7*$L346+※編集不可※選択項目!$U$7),(※編集不可※選択項目!$Q$8*$L346+※編集不可※選択項目!$U$8)))</f>
        <v/>
      </c>
    </row>
    <row r="347" spans="1:22" ht="25.05" customHeight="1" x14ac:dyDescent="0.2">
      <c r="A347" s="161">
        <f t="shared" si="38"/>
        <v>335</v>
      </c>
      <c r="B347" s="186" t="str">
        <f t="shared" si="39"/>
        <v/>
      </c>
      <c r="C347" s="163"/>
      <c r="D347" s="177" t="str">
        <f t="shared" si="40"/>
        <v/>
      </c>
      <c r="E347" s="177" t="str">
        <f t="shared" si="41"/>
        <v/>
      </c>
      <c r="F347" s="186" t="str">
        <f t="shared" si="42"/>
        <v/>
      </c>
      <c r="G347" s="163"/>
      <c r="H347" s="163"/>
      <c r="I347" s="164"/>
      <c r="J347" s="186" t="str">
        <f t="shared" si="43"/>
        <v/>
      </c>
      <c r="K347" s="164"/>
      <c r="L347" s="123"/>
      <c r="M347" s="187" t="str">
        <f>IF(COUNTIF(※編集不可※選択項目!$AG$3:$AG$11,I347&amp;K347)=1,VLOOKUP(I347&amp;K347,※編集不可※選択項目!$AG$3:$AH$11,2,FALSE),"")</f>
        <v/>
      </c>
      <c r="N347" s="182"/>
      <c r="O347" s="20"/>
      <c r="P347" s="165"/>
      <c r="Q347" s="20"/>
      <c r="R347" s="166"/>
      <c r="S347" s="97" t="str">
        <f t="shared" si="37"/>
        <v/>
      </c>
      <c r="T347" s="21" t="str">
        <f>IF($L347="","",IF($J347="単板",(※編集不可※選択項目!$Q$4*$L347+※編集不可※選択項目!$U$4),(※編集不可※選択項目!$Q$3*$L347+※編集不可※選択項目!$U$3)))</f>
        <v/>
      </c>
      <c r="U347" s="21" t="str">
        <f>IF($L347="","",IF($J347="単板",(※編集不可※選択項目!$Q$5*$L347+※編集不可※選択項目!$U$5),(※編集不可※選択項目!$Q340*$L347+※編集不可※選択項目!$U$6)))</f>
        <v/>
      </c>
      <c r="V347" s="21" t="str">
        <f>IF($L347="","",IF($J347="単板",(※編集不可※選択項目!$Q$7*$L347+※編集不可※選択項目!$U$7),(※編集不可※選択項目!$Q$8*$L347+※編集不可※選択項目!$U$8)))</f>
        <v/>
      </c>
    </row>
    <row r="348" spans="1:22" ht="25.05" customHeight="1" x14ac:dyDescent="0.2">
      <c r="A348" s="161">
        <f t="shared" si="38"/>
        <v>336</v>
      </c>
      <c r="B348" s="186" t="str">
        <f t="shared" si="39"/>
        <v/>
      </c>
      <c r="C348" s="163"/>
      <c r="D348" s="177" t="str">
        <f t="shared" si="40"/>
        <v/>
      </c>
      <c r="E348" s="177" t="str">
        <f t="shared" si="41"/>
        <v/>
      </c>
      <c r="F348" s="186" t="str">
        <f t="shared" si="42"/>
        <v/>
      </c>
      <c r="G348" s="163"/>
      <c r="H348" s="163"/>
      <c r="I348" s="164"/>
      <c r="J348" s="186" t="str">
        <f t="shared" si="43"/>
        <v/>
      </c>
      <c r="K348" s="164"/>
      <c r="L348" s="123"/>
      <c r="M348" s="187" t="str">
        <f>IF(COUNTIF(※編集不可※選択項目!$AG$3:$AG$11,I348&amp;K348)=1,VLOOKUP(I348&amp;K348,※編集不可※選択項目!$AG$3:$AH$11,2,FALSE),"")</f>
        <v/>
      </c>
      <c r="N348" s="182"/>
      <c r="O348" s="20"/>
      <c r="P348" s="165"/>
      <c r="Q348" s="20"/>
      <c r="R348" s="166"/>
      <c r="S348" s="97" t="str">
        <f t="shared" si="37"/>
        <v/>
      </c>
      <c r="T348" s="21" t="str">
        <f>IF($L348="","",IF($J348="単板",(※編集不可※選択項目!$Q$4*$L348+※編集不可※選択項目!$U$4),(※編集不可※選択項目!$Q$3*$L348+※編集不可※選択項目!$U$3)))</f>
        <v/>
      </c>
      <c r="U348" s="21" t="str">
        <f>IF($L348="","",IF($J348="単板",(※編集不可※選択項目!$Q$5*$L348+※編集不可※選択項目!$U$5),(※編集不可※選択項目!$Q341*$L348+※編集不可※選択項目!$U$6)))</f>
        <v/>
      </c>
      <c r="V348" s="21" t="str">
        <f>IF($L348="","",IF($J348="単板",(※編集不可※選択項目!$Q$7*$L348+※編集不可※選択項目!$U$7),(※編集不可※選択項目!$Q$8*$L348+※編集不可※選択項目!$U$8)))</f>
        <v/>
      </c>
    </row>
    <row r="349" spans="1:22" ht="25.05" customHeight="1" x14ac:dyDescent="0.2">
      <c r="A349" s="161">
        <f t="shared" si="38"/>
        <v>337</v>
      </c>
      <c r="B349" s="186" t="str">
        <f t="shared" si="39"/>
        <v/>
      </c>
      <c r="C349" s="163"/>
      <c r="D349" s="177" t="str">
        <f t="shared" si="40"/>
        <v/>
      </c>
      <c r="E349" s="177" t="str">
        <f t="shared" si="41"/>
        <v/>
      </c>
      <c r="F349" s="186" t="str">
        <f t="shared" si="42"/>
        <v/>
      </c>
      <c r="G349" s="163"/>
      <c r="H349" s="163"/>
      <c r="I349" s="164"/>
      <c r="J349" s="186" t="str">
        <f t="shared" si="43"/>
        <v/>
      </c>
      <c r="K349" s="164"/>
      <c r="L349" s="123"/>
      <c r="M349" s="187" t="str">
        <f>IF(COUNTIF(※編集不可※選択項目!$AG$3:$AG$11,I349&amp;K349)=1,VLOOKUP(I349&amp;K349,※編集不可※選択項目!$AG$3:$AH$11,2,FALSE),"")</f>
        <v/>
      </c>
      <c r="N349" s="182"/>
      <c r="O349" s="20"/>
      <c r="P349" s="165"/>
      <c r="Q349" s="20"/>
      <c r="R349" s="166"/>
      <c r="S349" s="97" t="str">
        <f t="shared" si="37"/>
        <v/>
      </c>
      <c r="T349" s="21" t="str">
        <f>IF($L349="","",IF($J349="単板",(※編集不可※選択項目!$Q$4*$L349+※編集不可※選択項目!$U$4),(※編集不可※選択項目!$Q$3*$L349+※編集不可※選択項目!$U$3)))</f>
        <v/>
      </c>
      <c r="U349" s="21" t="str">
        <f>IF($L349="","",IF($J349="単板",(※編集不可※選択項目!$Q$5*$L349+※編集不可※選択項目!$U$5),(※編集不可※選択項目!$Q342*$L349+※編集不可※選択項目!$U$6)))</f>
        <v/>
      </c>
      <c r="V349" s="21" t="str">
        <f>IF($L349="","",IF($J349="単板",(※編集不可※選択項目!$Q$7*$L349+※編集不可※選択項目!$U$7),(※編集不可※選択項目!$Q$8*$L349+※編集不可※選択項目!$U$8)))</f>
        <v/>
      </c>
    </row>
    <row r="350" spans="1:22" ht="25.05" customHeight="1" x14ac:dyDescent="0.2">
      <c r="A350" s="161">
        <f t="shared" si="38"/>
        <v>338</v>
      </c>
      <c r="B350" s="186" t="str">
        <f t="shared" si="39"/>
        <v/>
      </c>
      <c r="C350" s="163"/>
      <c r="D350" s="177" t="str">
        <f t="shared" si="40"/>
        <v/>
      </c>
      <c r="E350" s="177" t="str">
        <f t="shared" si="41"/>
        <v/>
      </c>
      <c r="F350" s="186" t="str">
        <f t="shared" si="42"/>
        <v/>
      </c>
      <c r="G350" s="163"/>
      <c r="H350" s="163"/>
      <c r="I350" s="164"/>
      <c r="J350" s="186" t="str">
        <f t="shared" si="43"/>
        <v/>
      </c>
      <c r="K350" s="164"/>
      <c r="L350" s="123"/>
      <c r="M350" s="187" t="str">
        <f>IF(COUNTIF(※編集不可※選択項目!$AG$3:$AG$11,I350&amp;K350)=1,VLOOKUP(I350&amp;K350,※編集不可※選択項目!$AG$3:$AH$11,2,FALSE),"")</f>
        <v/>
      </c>
      <c r="N350" s="182"/>
      <c r="O350" s="20"/>
      <c r="P350" s="165"/>
      <c r="Q350" s="20"/>
      <c r="R350" s="166"/>
      <c r="S350" s="97" t="str">
        <f t="shared" si="37"/>
        <v/>
      </c>
      <c r="T350" s="21" t="str">
        <f>IF($L350="","",IF($J350="単板",(※編集不可※選択項目!$Q$4*$L350+※編集不可※選択項目!$U$4),(※編集不可※選択項目!$Q$3*$L350+※編集不可※選択項目!$U$3)))</f>
        <v/>
      </c>
      <c r="U350" s="21" t="str">
        <f>IF($L350="","",IF($J350="単板",(※編集不可※選択項目!$Q$5*$L350+※編集不可※選択項目!$U$5),(※編集不可※選択項目!$Q343*$L350+※編集不可※選択項目!$U$6)))</f>
        <v/>
      </c>
      <c r="V350" s="21" t="str">
        <f>IF($L350="","",IF($J350="単板",(※編集不可※選択項目!$Q$7*$L350+※編集不可※選択項目!$U$7),(※編集不可※選択項目!$Q$8*$L350+※編集不可※選択項目!$U$8)))</f>
        <v/>
      </c>
    </row>
    <row r="351" spans="1:22" ht="25.05" customHeight="1" x14ac:dyDescent="0.2">
      <c r="A351" s="161">
        <f t="shared" si="38"/>
        <v>339</v>
      </c>
      <c r="B351" s="186" t="str">
        <f t="shared" si="39"/>
        <v/>
      </c>
      <c r="C351" s="163"/>
      <c r="D351" s="177" t="str">
        <f t="shared" si="40"/>
        <v/>
      </c>
      <c r="E351" s="177" t="str">
        <f t="shared" si="41"/>
        <v/>
      </c>
      <c r="F351" s="186" t="str">
        <f t="shared" si="42"/>
        <v/>
      </c>
      <c r="G351" s="163"/>
      <c r="H351" s="163"/>
      <c r="I351" s="164"/>
      <c r="J351" s="186" t="str">
        <f t="shared" si="43"/>
        <v/>
      </c>
      <c r="K351" s="164"/>
      <c r="L351" s="123"/>
      <c r="M351" s="187" t="str">
        <f>IF(COUNTIF(※編集不可※選択項目!$AG$3:$AG$11,I351&amp;K351)=1,VLOOKUP(I351&amp;K351,※編集不可※選択項目!$AG$3:$AH$11,2,FALSE),"")</f>
        <v/>
      </c>
      <c r="N351" s="182"/>
      <c r="O351" s="20"/>
      <c r="P351" s="165"/>
      <c r="Q351" s="20"/>
      <c r="R351" s="166"/>
      <c r="S351" s="97" t="str">
        <f t="shared" si="37"/>
        <v/>
      </c>
      <c r="T351" s="21" t="str">
        <f>IF($L351="","",IF($J351="単板",(※編集不可※選択項目!$Q$4*$L351+※編集不可※選択項目!$U$4),(※編集不可※選択項目!$Q$3*$L351+※編集不可※選択項目!$U$3)))</f>
        <v/>
      </c>
      <c r="U351" s="21" t="str">
        <f>IF($L351="","",IF($J351="単板",(※編集不可※選択項目!$Q$5*$L351+※編集不可※選択項目!$U$5),(※編集不可※選択項目!$Q344*$L351+※編集不可※選択項目!$U$6)))</f>
        <v/>
      </c>
      <c r="V351" s="21" t="str">
        <f>IF($L351="","",IF($J351="単板",(※編集不可※選択項目!$Q$7*$L351+※編集不可※選択項目!$U$7),(※編集不可※選択項目!$Q$8*$L351+※編集不可※選択項目!$U$8)))</f>
        <v/>
      </c>
    </row>
    <row r="352" spans="1:22" ht="25.05" customHeight="1" x14ac:dyDescent="0.2">
      <c r="A352" s="161">
        <f t="shared" si="38"/>
        <v>340</v>
      </c>
      <c r="B352" s="186" t="str">
        <f t="shared" si="39"/>
        <v/>
      </c>
      <c r="C352" s="163"/>
      <c r="D352" s="177" t="str">
        <f t="shared" si="40"/>
        <v/>
      </c>
      <c r="E352" s="177" t="str">
        <f t="shared" si="41"/>
        <v/>
      </c>
      <c r="F352" s="186" t="str">
        <f t="shared" si="42"/>
        <v/>
      </c>
      <c r="G352" s="163"/>
      <c r="H352" s="163"/>
      <c r="I352" s="164"/>
      <c r="J352" s="186" t="str">
        <f t="shared" si="43"/>
        <v/>
      </c>
      <c r="K352" s="164"/>
      <c r="L352" s="123"/>
      <c r="M352" s="187" t="str">
        <f>IF(COUNTIF(※編集不可※選択項目!$AG$3:$AG$11,I352&amp;K352)=1,VLOOKUP(I352&amp;K352,※編集不可※選択項目!$AG$3:$AH$11,2,FALSE),"")</f>
        <v/>
      </c>
      <c r="N352" s="182"/>
      <c r="O352" s="20"/>
      <c r="P352" s="165"/>
      <c r="Q352" s="20"/>
      <c r="R352" s="166"/>
      <c r="S352" s="97" t="str">
        <f t="shared" si="37"/>
        <v/>
      </c>
      <c r="T352" s="21" t="str">
        <f>IF($L352="","",IF($J352="単板",(※編集不可※選択項目!$Q$4*$L352+※編集不可※選択項目!$U$4),(※編集不可※選択項目!$Q$3*$L352+※編集不可※選択項目!$U$3)))</f>
        <v/>
      </c>
      <c r="U352" s="21" t="str">
        <f>IF($L352="","",IF($J352="単板",(※編集不可※選択項目!$Q$5*$L352+※編集不可※選択項目!$U$5),(※編集不可※選択項目!$Q345*$L352+※編集不可※選択項目!$U$6)))</f>
        <v/>
      </c>
      <c r="V352" s="21" t="str">
        <f>IF($L352="","",IF($J352="単板",(※編集不可※選択項目!$Q$7*$L352+※編集不可※選択項目!$U$7),(※編集不可※選択項目!$Q$8*$L352+※編集不可※選択項目!$U$8)))</f>
        <v/>
      </c>
    </row>
    <row r="353" spans="1:22" ht="25.05" customHeight="1" x14ac:dyDescent="0.2">
      <c r="A353" s="161">
        <f t="shared" si="38"/>
        <v>341</v>
      </c>
      <c r="B353" s="186" t="str">
        <f t="shared" si="39"/>
        <v/>
      </c>
      <c r="C353" s="163"/>
      <c r="D353" s="177" t="str">
        <f t="shared" si="40"/>
        <v/>
      </c>
      <c r="E353" s="177" t="str">
        <f t="shared" si="41"/>
        <v/>
      </c>
      <c r="F353" s="186" t="str">
        <f t="shared" si="42"/>
        <v/>
      </c>
      <c r="G353" s="163"/>
      <c r="H353" s="163"/>
      <c r="I353" s="164"/>
      <c r="J353" s="186" t="str">
        <f t="shared" si="43"/>
        <v/>
      </c>
      <c r="K353" s="164"/>
      <c r="L353" s="123"/>
      <c r="M353" s="187" t="str">
        <f>IF(COUNTIF(※編集不可※選択項目!$AG$3:$AG$11,I353&amp;K353)=1,VLOOKUP(I353&amp;K353,※編集不可※選択項目!$AG$3:$AH$11,2,FALSE),"")</f>
        <v/>
      </c>
      <c r="N353" s="182"/>
      <c r="O353" s="20"/>
      <c r="P353" s="165"/>
      <c r="Q353" s="20"/>
      <c r="R353" s="166"/>
      <c r="S353" s="97" t="str">
        <f t="shared" si="37"/>
        <v/>
      </c>
      <c r="T353" s="21" t="str">
        <f>IF($L353="","",IF($J353="単板",(※編集不可※選択項目!$Q$4*$L353+※編集不可※選択項目!$U$4),(※編集不可※選択項目!$Q$3*$L353+※編集不可※選択項目!$U$3)))</f>
        <v/>
      </c>
      <c r="U353" s="21" t="str">
        <f>IF($L353="","",IF($J353="単板",(※編集不可※選択項目!$Q$5*$L353+※編集不可※選択項目!$U$5),(※編集不可※選択項目!$Q346*$L353+※編集不可※選択項目!$U$6)))</f>
        <v/>
      </c>
      <c r="V353" s="21" t="str">
        <f>IF($L353="","",IF($J353="単板",(※編集不可※選択項目!$Q$7*$L353+※編集不可※選択項目!$U$7),(※編集不可※選択項目!$Q$8*$L353+※編集不可※選択項目!$U$8)))</f>
        <v/>
      </c>
    </row>
    <row r="354" spans="1:22" ht="25.05" customHeight="1" x14ac:dyDescent="0.2">
      <c r="A354" s="161">
        <f t="shared" si="38"/>
        <v>342</v>
      </c>
      <c r="B354" s="186" t="str">
        <f t="shared" si="39"/>
        <v/>
      </c>
      <c r="C354" s="163"/>
      <c r="D354" s="177" t="str">
        <f t="shared" si="40"/>
        <v/>
      </c>
      <c r="E354" s="177" t="str">
        <f t="shared" si="41"/>
        <v/>
      </c>
      <c r="F354" s="186" t="str">
        <f t="shared" si="42"/>
        <v/>
      </c>
      <c r="G354" s="163"/>
      <c r="H354" s="163"/>
      <c r="I354" s="164"/>
      <c r="J354" s="186" t="str">
        <f t="shared" si="43"/>
        <v/>
      </c>
      <c r="K354" s="164"/>
      <c r="L354" s="123"/>
      <c r="M354" s="187" t="str">
        <f>IF(COUNTIF(※編集不可※選択項目!$AG$3:$AG$11,I354&amp;K354)=1,VLOOKUP(I354&amp;K354,※編集不可※選択項目!$AG$3:$AH$11,2,FALSE),"")</f>
        <v/>
      </c>
      <c r="N354" s="182"/>
      <c r="O354" s="20"/>
      <c r="P354" s="165"/>
      <c r="Q354" s="20"/>
      <c r="R354" s="166"/>
      <c r="S354" s="97" t="str">
        <f t="shared" si="37"/>
        <v/>
      </c>
      <c r="T354" s="21" t="str">
        <f>IF($L354="","",IF($J354="単板",(※編集不可※選択項目!$Q$4*$L354+※編集不可※選択項目!$U$4),(※編集不可※選択項目!$Q$3*$L354+※編集不可※選択項目!$U$3)))</f>
        <v/>
      </c>
      <c r="U354" s="21" t="str">
        <f>IF($L354="","",IF($J354="単板",(※編集不可※選択項目!$Q$5*$L354+※編集不可※選択項目!$U$5),(※編集不可※選択項目!$Q347*$L354+※編集不可※選択項目!$U$6)))</f>
        <v/>
      </c>
      <c r="V354" s="21" t="str">
        <f>IF($L354="","",IF($J354="単板",(※編集不可※選択項目!$Q$7*$L354+※編集不可※選択項目!$U$7),(※編集不可※選択項目!$Q$8*$L354+※編集不可※選択項目!$U$8)))</f>
        <v/>
      </c>
    </row>
    <row r="355" spans="1:22" ht="25.05" customHeight="1" x14ac:dyDescent="0.2">
      <c r="A355" s="161">
        <f t="shared" si="38"/>
        <v>343</v>
      </c>
      <c r="B355" s="186" t="str">
        <f t="shared" si="39"/>
        <v/>
      </c>
      <c r="C355" s="163"/>
      <c r="D355" s="177" t="str">
        <f t="shared" si="40"/>
        <v/>
      </c>
      <c r="E355" s="177" t="str">
        <f t="shared" si="41"/>
        <v/>
      </c>
      <c r="F355" s="186" t="str">
        <f t="shared" si="42"/>
        <v/>
      </c>
      <c r="G355" s="163"/>
      <c r="H355" s="163"/>
      <c r="I355" s="164"/>
      <c r="J355" s="186" t="str">
        <f t="shared" si="43"/>
        <v/>
      </c>
      <c r="K355" s="164"/>
      <c r="L355" s="123"/>
      <c r="M355" s="187" t="str">
        <f>IF(COUNTIF(※編集不可※選択項目!$AG$3:$AG$11,I355&amp;K355)=1,VLOOKUP(I355&amp;K355,※編集不可※選択項目!$AG$3:$AH$11,2,FALSE),"")</f>
        <v/>
      </c>
      <c r="N355" s="182"/>
      <c r="O355" s="20"/>
      <c r="P355" s="165"/>
      <c r="Q355" s="20"/>
      <c r="R355" s="166"/>
      <c r="S355" s="97" t="str">
        <f t="shared" si="37"/>
        <v/>
      </c>
      <c r="T355" s="21" t="str">
        <f>IF($L355="","",IF($J355="単板",(※編集不可※選択項目!$Q$4*$L355+※編集不可※選択項目!$U$4),(※編集不可※選択項目!$Q$3*$L355+※編集不可※選択項目!$U$3)))</f>
        <v/>
      </c>
      <c r="U355" s="21" t="str">
        <f>IF($L355="","",IF($J355="単板",(※編集不可※選択項目!$Q$5*$L355+※編集不可※選択項目!$U$5),(※編集不可※選択項目!$Q348*$L355+※編集不可※選択項目!$U$6)))</f>
        <v/>
      </c>
      <c r="V355" s="21" t="str">
        <f>IF($L355="","",IF($J355="単板",(※編集不可※選択項目!$Q$7*$L355+※編集不可※選択項目!$U$7),(※編集不可※選択項目!$Q$8*$L355+※編集不可※選択項目!$U$8)))</f>
        <v/>
      </c>
    </row>
    <row r="356" spans="1:22" ht="25.05" customHeight="1" x14ac:dyDescent="0.2">
      <c r="A356" s="161">
        <f t="shared" si="38"/>
        <v>344</v>
      </c>
      <c r="B356" s="186" t="str">
        <f t="shared" si="39"/>
        <v/>
      </c>
      <c r="C356" s="163"/>
      <c r="D356" s="177" t="str">
        <f t="shared" si="40"/>
        <v/>
      </c>
      <c r="E356" s="177" t="str">
        <f t="shared" si="41"/>
        <v/>
      </c>
      <c r="F356" s="186" t="str">
        <f t="shared" si="42"/>
        <v/>
      </c>
      <c r="G356" s="163"/>
      <c r="H356" s="163"/>
      <c r="I356" s="164"/>
      <c r="J356" s="186" t="str">
        <f t="shared" si="43"/>
        <v/>
      </c>
      <c r="K356" s="164"/>
      <c r="L356" s="123"/>
      <c r="M356" s="187" t="str">
        <f>IF(COUNTIF(※編集不可※選択項目!$AG$3:$AG$11,I356&amp;K356)=1,VLOOKUP(I356&amp;K356,※編集不可※選択項目!$AG$3:$AH$11,2,FALSE),"")</f>
        <v/>
      </c>
      <c r="N356" s="182"/>
      <c r="O356" s="20"/>
      <c r="P356" s="165"/>
      <c r="Q356" s="20"/>
      <c r="R356" s="166"/>
      <c r="S356" s="97" t="str">
        <f t="shared" si="37"/>
        <v/>
      </c>
      <c r="T356" s="21" t="str">
        <f>IF($L356="","",IF($J356="単板",(※編集不可※選択項目!$Q$4*$L356+※編集不可※選択項目!$U$4),(※編集不可※選択項目!$Q$3*$L356+※編集不可※選択項目!$U$3)))</f>
        <v/>
      </c>
      <c r="U356" s="21" t="str">
        <f>IF($L356="","",IF($J356="単板",(※編集不可※選択項目!$Q$5*$L356+※編集不可※選択項目!$U$5),(※編集不可※選択項目!$Q349*$L356+※編集不可※選択項目!$U$6)))</f>
        <v/>
      </c>
      <c r="V356" s="21" t="str">
        <f>IF($L356="","",IF($J356="単板",(※編集不可※選択項目!$Q$7*$L356+※編集不可※選択項目!$U$7),(※編集不可※選択項目!$Q$8*$L356+※編集不可※選択項目!$U$8)))</f>
        <v/>
      </c>
    </row>
    <row r="357" spans="1:22" ht="25.05" customHeight="1" x14ac:dyDescent="0.2">
      <c r="A357" s="161">
        <f t="shared" si="38"/>
        <v>345</v>
      </c>
      <c r="B357" s="186" t="str">
        <f t="shared" si="39"/>
        <v/>
      </c>
      <c r="C357" s="163"/>
      <c r="D357" s="177" t="str">
        <f t="shared" si="40"/>
        <v/>
      </c>
      <c r="E357" s="177" t="str">
        <f t="shared" si="41"/>
        <v/>
      </c>
      <c r="F357" s="186" t="str">
        <f t="shared" si="42"/>
        <v/>
      </c>
      <c r="G357" s="163"/>
      <c r="H357" s="163"/>
      <c r="I357" s="164"/>
      <c r="J357" s="186" t="str">
        <f t="shared" si="43"/>
        <v/>
      </c>
      <c r="K357" s="164"/>
      <c r="L357" s="123"/>
      <c r="M357" s="187" t="str">
        <f>IF(COUNTIF(※編集不可※選択項目!$AG$3:$AG$11,I357&amp;K357)=1,VLOOKUP(I357&amp;K357,※編集不可※選択項目!$AG$3:$AH$11,2,FALSE),"")</f>
        <v/>
      </c>
      <c r="N357" s="182"/>
      <c r="O357" s="20"/>
      <c r="P357" s="165"/>
      <c r="Q357" s="20"/>
      <c r="R357" s="166"/>
      <c r="S357" s="97" t="str">
        <f t="shared" si="37"/>
        <v/>
      </c>
      <c r="T357" s="21" t="str">
        <f>IF($L357="","",IF($J357="単板",(※編集不可※選択項目!$Q$4*$L357+※編集不可※選択項目!$U$4),(※編集不可※選択項目!$Q$3*$L357+※編集不可※選択項目!$U$3)))</f>
        <v/>
      </c>
      <c r="U357" s="21" t="str">
        <f>IF($L357="","",IF($J357="単板",(※編集不可※選択項目!$Q$5*$L357+※編集不可※選択項目!$U$5),(※編集不可※選択項目!$Q350*$L357+※編集不可※選択項目!$U$6)))</f>
        <v/>
      </c>
      <c r="V357" s="21" t="str">
        <f>IF($L357="","",IF($J357="単板",(※編集不可※選択項目!$Q$7*$L357+※編集不可※選択項目!$U$7),(※編集不可※選択項目!$Q$8*$L357+※編集不可※選択項目!$U$8)))</f>
        <v/>
      </c>
    </row>
    <row r="358" spans="1:22" ht="25.05" customHeight="1" x14ac:dyDescent="0.2">
      <c r="A358" s="161">
        <f t="shared" si="38"/>
        <v>346</v>
      </c>
      <c r="B358" s="186" t="str">
        <f t="shared" si="39"/>
        <v/>
      </c>
      <c r="C358" s="163"/>
      <c r="D358" s="177" t="str">
        <f t="shared" si="40"/>
        <v/>
      </c>
      <c r="E358" s="177" t="str">
        <f t="shared" si="41"/>
        <v/>
      </c>
      <c r="F358" s="186" t="str">
        <f t="shared" si="42"/>
        <v/>
      </c>
      <c r="G358" s="163"/>
      <c r="H358" s="163"/>
      <c r="I358" s="164"/>
      <c r="J358" s="186" t="str">
        <f t="shared" si="43"/>
        <v/>
      </c>
      <c r="K358" s="164"/>
      <c r="L358" s="123"/>
      <c r="M358" s="187" t="str">
        <f>IF(COUNTIF(※編集不可※選択項目!$AG$3:$AG$11,I358&amp;K358)=1,VLOOKUP(I358&amp;K358,※編集不可※選択項目!$AG$3:$AH$11,2,FALSE),"")</f>
        <v/>
      </c>
      <c r="N358" s="182"/>
      <c r="O358" s="20"/>
      <c r="P358" s="165"/>
      <c r="Q358" s="20"/>
      <c r="R358" s="166"/>
      <c r="S358" s="97" t="str">
        <f t="shared" si="37"/>
        <v/>
      </c>
      <c r="T358" s="21" t="str">
        <f>IF($L358="","",IF($J358="単板",(※編集不可※選択項目!$Q$4*$L358+※編集不可※選択項目!$U$4),(※編集不可※選択項目!$Q$3*$L358+※編集不可※選択項目!$U$3)))</f>
        <v/>
      </c>
      <c r="U358" s="21" t="str">
        <f>IF($L358="","",IF($J358="単板",(※編集不可※選択項目!$Q$5*$L358+※編集不可※選択項目!$U$5),(※編集不可※選択項目!$Q351*$L358+※編集不可※選択項目!$U$6)))</f>
        <v/>
      </c>
      <c r="V358" s="21" t="str">
        <f>IF($L358="","",IF($J358="単板",(※編集不可※選択項目!$Q$7*$L358+※編集不可※選択項目!$U$7),(※編集不可※選択項目!$Q$8*$L358+※編集不可※選択項目!$U$8)))</f>
        <v/>
      </c>
    </row>
    <row r="359" spans="1:22" ht="25.05" customHeight="1" x14ac:dyDescent="0.2">
      <c r="A359" s="161">
        <f t="shared" si="38"/>
        <v>347</v>
      </c>
      <c r="B359" s="186" t="str">
        <f t="shared" si="39"/>
        <v/>
      </c>
      <c r="C359" s="163"/>
      <c r="D359" s="177" t="str">
        <f t="shared" si="40"/>
        <v/>
      </c>
      <c r="E359" s="177" t="str">
        <f t="shared" si="41"/>
        <v/>
      </c>
      <c r="F359" s="186" t="str">
        <f t="shared" si="42"/>
        <v/>
      </c>
      <c r="G359" s="163"/>
      <c r="H359" s="163"/>
      <c r="I359" s="164"/>
      <c r="J359" s="186" t="str">
        <f t="shared" si="43"/>
        <v/>
      </c>
      <c r="K359" s="164"/>
      <c r="L359" s="123"/>
      <c r="M359" s="187" t="str">
        <f>IF(COUNTIF(※編集不可※選択項目!$AG$3:$AG$11,I359&amp;K359)=1,VLOOKUP(I359&amp;K359,※編集不可※選択項目!$AG$3:$AH$11,2,FALSE),"")</f>
        <v/>
      </c>
      <c r="N359" s="182"/>
      <c r="O359" s="20"/>
      <c r="P359" s="165"/>
      <c r="Q359" s="20"/>
      <c r="R359" s="166"/>
      <c r="S359" s="97" t="str">
        <f t="shared" si="37"/>
        <v/>
      </c>
      <c r="T359" s="21" t="str">
        <f>IF($L359="","",IF($J359="単板",(※編集不可※選択項目!$Q$4*$L359+※編集不可※選択項目!$U$4),(※編集不可※選択項目!$Q$3*$L359+※編集不可※選択項目!$U$3)))</f>
        <v/>
      </c>
      <c r="U359" s="21" t="str">
        <f>IF($L359="","",IF($J359="単板",(※編集不可※選択項目!$Q$5*$L359+※編集不可※選択項目!$U$5),(※編集不可※選択項目!$Q352*$L359+※編集不可※選択項目!$U$6)))</f>
        <v/>
      </c>
      <c r="V359" s="21" t="str">
        <f>IF($L359="","",IF($J359="単板",(※編集不可※選択項目!$Q$7*$L359+※編集不可※選択項目!$U$7),(※編集不可※選択項目!$Q$8*$L359+※編集不可※選択項目!$U$8)))</f>
        <v/>
      </c>
    </row>
    <row r="360" spans="1:22" ht="25.05" customHeight="1" x14ac:dyDescent="0.2">
      <c r="A360" s="161">
        <f t="shared" si="38"/>
        <v>348</v>
      </c>
      <c r="B360" s="186" t="str">
        <f t="shared" si="39"/>
        <v/>
      </c>
      <c r="C360" s="163"/>
      <c r="D360" s="177" t="str">
        <f t="shared" si="40"/>
        <v/>
      </c>
      <c r="E360" s="177" t="str">
        <f t="shared" si="41"/>
        <v/>
      </c>
      <c r="F360" s="186" t="str">
        <f t="shared" si="42"/>
        <v/>
      </c>
      <c r="G360" s="163"/>
      <c r="H360" s="163"/>
      <c r="I360" s="164"/>
      <c r="J360" s="186" t="str">
        <f t="shared" si="43"/>
        <v/>
      </c>
      <c r="K360" s="164"/>
      <c r="L360" s="123"/>
      <c r="M360" s="187" t="str">
        <f>IF(COUNTIF(※編集不可※選択項目!$AG$3:$AG$11,I360&amp;K360)=1,VLOOKUP(I360&amp;K360,※編集不可※選択項目!$AG$3:$AH$11,2,FALSE),"")</f>
        <v/>
      </c>
      <c r="N360" s="182"/>
      <c r="O360" s="20"/>
      <c r="P360" s="165"/>
      <c r="Q360" s="20"/>
      <c r="R360" s="166"/>
      <c r="S360" s="97" t="str">
        <f t="shared" si="37"/>
        <v/>
      </c>
      <c r="T360" s="21" t="str">
        <f>IF($L360="","",IF($J360="単板",(※編集不可※選択項目!$Q$4*$L360+※編集不可※選択項目!$U$4),(※編集不可※選択項目!$Q$3*$L360+※編集不可※選択項目!$U$3)))</f>
        <v/>
      </c>
      <c r="U360" s="21" t="str">
        <f>IF($L360="","",IF($J360="単板",(※編集不可※選択項目!$Q$5*$L360+※編集不可※選択項目!$U$5),(※編集不可※選択項目!$Q353*$L360+※編集不可※選択項目!$U$6)))</f>
        <v/>
      </c>
      <c r="V360" s="21" t="str">
        <f>IF($L360="","",IF($J360="単板",(※編集不可※選択項目!$Q$7*$L360+※編集不可※選択項目!$U$7),(※編集不可※選択項目!$Q$8*$L360+※編集不可※選択項目!$U$8)))</f>
        <v/>
      </c>
    </row>
    <row r="361" spans="1:22" ht="25.05" customHeight="1" x14ac:dyDescent="0.2">
      <c r="A361" s="161">
        <f t="shared" si="38"/>
        <v>349</v>
      </c>
      <c r="B361" s="186" t="str">
        <f t="shared" si="39"/>
        <v/>
      </c>
      <c r="C361" s="163"/>
      <c r="D361" s="177" t="str">
        <f t="shared" si="40"/>
        <v/>
      </c>
      <c r="E361" s="177" t="str">
        <f t="shared" si="41"/>
        <v/>
      </c>
      <c r="F361" s="186" t="str">
        <f t="shared" si="42"/>
        <v/>
      </c>
      <c r="G361" s="163"/>
      <c r="H361" s="163"/>
      <c r="I361" s="164"/>
      <c r="J361" s="186" t="str">
        <f t="shared" si="43"/>
        <v/>
      </c>
      <c r="K361" s="164"/>
      <c r="L361" s="123"/>
      <c r="M361" s="187" t="str">
        <f>IF(COUNTIF(※編集不可※選択項目!$AG$3:$AG$11,I361&amp;K361)=1,VLOOKUP(I361&amp;K361,※編集不可※選択項目!$AG$3:$AH$11,2,FALSE),"")</f>
        <v/>
      </c>
      <c r="N361" s="182"/>
      <c r="O361" s="20"/>
      <c r="P361" s="165"/>
      <c r="Q361" s="20"/>
      <c r="R361" s="166"/>
      <c r="S361" s="97" t="str">
        <f t="shared" si="37"/>
        <v/>
      </c>
      <c r="T361" s="21" t="str">
        <f>IF($L361="","",IF($J361="単板",(※編集不可※選択項目!$Q$4*$L361+※編集不可※選択項目!$U$4),(※編集不可※選択項目!$Q$3*$L361+※編集不可※選択項目!$U$3)))</f>
        <v/>
      </c>
      <c r="U361" s="21" t="str">
        <f>IF($L361="","",IF($J361="単板",(※編集不可※選択項目!$Q$5*$L361+※編集不可※選択項目!$U$5),(※編集不可※選択項目!$Q354*$L361+※編集不可※選択項目!$U$6)))</f>
        <v/>
      </c>
      <c r="V361" s="21" t="str">
        <f>IF($L361="","",IF($J361="単板",(※編集不可※選択項目!$Q$7*$L361+※編集不可※選択項目!$U$7),(※編集不可※選択項目!$Q$8*$L361+※編集不可※選択項目!$U$8)))</f>
        <v/>
      </c>
    </row>
    <row r="362" spans="1:22" ht="25.05" customHeight="1" x14ac:dyDescent="0.2">
      <c r="A362" s="161">
        <f t="shared" si="38"/>
        <v>350</v>
      </c>
      <c r="B362" s="186" t="str">
        <f t="shared" si="39"/>
        <v/>
      </c>
      <c r="C362" s="163"/>
      <c r="D362" s="177" t="str">
        <f t="shared" si="40"/>
        <v/>
      </c>
      <c r="E362" s="177" t="str">
        <f t="shared" si="41"/>
        <v/>
      </c>
      <c r="F362" s="186" t="str">
        <f t="shared" si="42"/>
        <v/>
      </c>
      <c r="G362" s="163"/>
      <c r="H362" s="163"/>
      <c r="I362" s="164"/>
      <c r="J362" s="186" t="str">
        <f t="shared" si="43"/>
        <v/>
      </c>
      <c r="K362" s="164"/>
      <c r="L362" s="123"/>
      <c r="M362" s="187" t="str">
        <f>IF(COUNTIF(※編集不可※選択項目!$AG$3:$AG$11,I362&amp;K362)=1,VLOOKUP(I362&amp;K362,※編集不可※選択項目!$AG$3:$AH$11,2,FALSE),"")</f>
        <v/>
      </c>
      <c r="N362" s="182"/>
      <c r="O362" s="20"/>
      <c r="P362" s="165"/>
      <c r="Q362" s="20"/>
      <c r="R362" s="166"/>
      <c r="S362" s="97" t="str">
        <f t="shared" si="37"/>
        <v/>
      </c>
      <c r="T362" s="21" t="str">
        <f>IF($L362="","",IF($J362="単板",(※編集不可※選択項目!$Q$4*$L362+※編集不可※選択項目!$U$4),(※編集不可※選択項目!$Q$3*$L362+※編集不可※選択項目!$U$3)))</f>
        <v/>
      </c>
      <c r="U362" s="21" t="str">
        <f>IF($L362="","",IF($J362="単板",(※編集不可※選択項目!$Q$5*$L362+※編集不可※選択項目!$U$5),(※編集不可※選択項目!$Q355*$L362+※編集不可※選択項目!$U$6)))</f>
        <v/>
      </c>
      <c r="V362" s="21" t="str">
        <f>IF($L362="","",IF($J362="単板",(※編集不可※選択項目!$Q$7*$L362+※編集不可※選択項目!$U$7),(※編集不可※選択項目!$Q$8*$L362+※編集不可※選択項目!$U$8)))</f>
        <v/>
      </c>
    </row>
    <row r="363" spans="1:22" ht="25.05" customHeight="1" x14ac:dyDescent="0.2">
      <c r="A363" s="161">
        <f t="shared" si="38"/>
        <v>351</v>
      </c>
      <c r="B363" s="186" t="str">
        <f t="shared" si="39"/>
        <v/>
      </c>
      <c r="C363" s="163"/>
      <c r="D363" s="177" t="str">
        <f t="shared" si="40"/>
        <v/>
      </c>
      <c r="E363" s="177" t="str">
        <f t="shared" si="41"/>
        <v/>
      </c>
      <c r="F363" s="186" t="str">
        <f t="shared" si="42"/>
        <v/>
      </c>
      <c r="G363" s="163"/>
      <c r="H363" s="163"/>
      <c r="I363" s="164"/>
      <c r="J363" s="186" t="str">
        <f t="shared" si="43"/>
        <v/>
      </c>
      <c r="K363" s="164"/>
      <c r="L363" s="123"/>
      <c r="M363" s="187" t="str">
        <f>IF(COUNTIF(※編集不可※選択項目!$AG$3:$AG$11,I363&amp;K363)=1,VLOOKUP(I363&amp;K363,※編集不可※選択項目!$AG$3:$AH$11,2,FALSE),"")</f>
        <v/>
      </c>
      <c r="N363" s="182"/>
      <c r="O363" s="20"/>
      <c r="P363" s="165"/>
      <c r="Q363" s="20"/>
      <c r="R363" s="166"/>
      <c r="S363" s="97" t="str">
        <f t="shared" si="37"/>
        <v/>
      </c>
      <c r="T363" s="21" t="str">
        <f>IF($L363="","",IF($J363="単板",(※編集不可※選択項目!$Q$4*$L363+※編集不可※選択項目!$U$4),(※編集不可※選択項目!$Q$3*$L363+※編集不可※選択項目!$U$3)))</f>
        <v/>
      </c>
      <c r="U363" s="21" t="str">
        <f>IF($L363="","",IF($J363="単板",(※編集不可※選択項目!$Q$5*$L363+※編集不可※選択項目!$U$5),(※編集不可※選択項目!$Q356*$L363+※編集不可※選択項目!$U$6)))</f>
        <v/>
      </c>
      <c r="V363" s="21" t="str">
        <f>IF($L363="","",IF($J363="単板",(※編集不可※選択項目!$Q$7*$L363+※編集不可※選択項目!$U$7),(※編集不可※選択項目!$Q$8*$L363+※編集不可※選択項目!$U$8)))</f>
        <v/>
      </c>
    </row>
    <row r="364" spans="1:22" ht="25.05" customHeight="1" x14ac:dyDescent="0.2">
      <c r="A364" s="161">
        <f t="shared" si="38"/>
        <v>352</v>
      </c>
      <c r="B364" s="186" t="str">
        <f t="shared" si="39"/>
        <v/>
      </c>
      <c r="C364" s="163"/>
      <c r="D364" s="177" t="str">
        <f t="shared" si="40"/>
        <v/>
      </c>
      <c r="E364" s="177" t="str">
        <f t="shared" si="41"/>
        <v/>
      </c>
      <c r="F364" s="186" t="str">
        <f t="shared" si="42"/>
        <v/>
      </c>
      <c r="G364" s="163"/>
      <c r="H364" s="163"/>
      <c r="I364" s="164"/>
      <c r="J364" s="186" t="str">
        <f t="shared" si="43"/>
        <v/>
      </c>
      <c r="K364" s="164"/>
      <c r="L364" s="123"/>
      <c r="M364" s="187" t="str">
        <f>IF(COUNTIF(※編集不可※選択項目!$AG$3:$AG$11,I364&amp;K364)=1,VLOOKUP(I364&amp;K364,※編集不可※選択項目!$AG$3:$AH$11,2,FALSE),"")</f>
        <v/>
      </c>
      <c r="N364" s="182"/>
      <c r="O364" s="20"/>
      <c r="P364" s="165"/>
      <c r="Q364" s="20"/>
      <c r="R364" s="166"/>
      <c r="S364" s="97" t="str">
        <f t="shared" si="37"/>
        <v/>
      </c>
      <c r="T364" s="21" t="str">
        <f>IF($L364="","",IF($J364="単板",(※編集不可※選択項目!$Q$4*$L364+※編集不可※選択項目!$U$4),(※編集不可※選択項目!$Q$3*$L364+※編集不可※選択項目!$U$3)))</f>
        <v/>
      </c>
      <c r="U364" s="21" t="str">
        <f>IF($L364="","",IF($J364="単板",(※編集不可※選択項目!$Q$5*$L364+※編集不可※選択項目!$U$5),(※編集不可※選択項目!$Q357*$L364+※編集不可※選択項目!$U$6)))</f>
        <v/>
      </c>
      <c r="V364" s="21" t="str">
        <f>IF($L364="","",IF($J364="単板",(※編集不可※選択項目!$Q$7*$L364+※編集不可※選択項目!$U$7),(※編集不可※選択項目!$Q$8*$L364+※編集不可※選択項目!$U$8)))</f>
        <v/>
      </c>
    </row>
    <row r="365" spans="1:22" ht="25.05" customHeight="1" x14ac:dyDescent="0.2">
      <c r="A365" s="161">
        <f t="shared" si="38"/>
        <v>353</v>
      </c>
      <c r="B365" s="186" t="str">
        <f t="shared" si="39"/>
        <v/>
      </c>
      <c r="C365" s="163"/>
      <c r="D365" s="177" t="str">
        <f t="shared" si="40"/>
        <v/>
      </c>
      <c r="E365" s="177" t="str">
        <f t="shared" si="41"/>
        <v/>
      </c>
      <c r="F365" s="186" t="str">
        <f t="shared" si="42"/>
        <v/>
      </c>
      <c r="G365" s="163"/>
      <c r="H365" s="163"/>
      <c r="I365" s="164"/>
      <c r="J365" s="186" t="str">
        <f t="shared" si="43"/>
        <v/>
      </c>
      <c r="K365" s="164"/>
      <c r="L365" s="123"/>
      <c r="M365" s="187" t="str">
        <f>IF(COUNTIF(※編集不可※選択項目!$AG$3:$AG$11,I365&amp;K365)=1,VLOOKUP(I365&amp;K365,※編集不可※選択項目!$AG$3:$AH$11,2,FALSE),"")</f>
        <v/>
      </c>
      <c r="N365" s="182"/>
      <c r="O365" s="20"/>
      <c r="P365" s="165"/>
      <c r="Q365" s="20"/>
      <c r="R365" s="166"/>
      <c r="S365" s="97" t="str">
        <f t="shared" si="37"/>
        <v/>
      </c>
      <c r="T365" s="21" t="str">
        <f>IF($L365="","",IF($J365="単板",(※編集不可※選択項目!$Q$4*$L365+※編集不可※選択項目!$U$4),(※編集不可※選択項目!$Q$3*$L365+※編集不可※選択項目!$U$3)))</f>
        <v/>
      </c>
      <c r="U365" s="21" t="str">
        <f>IF($L365="","",IF($J365="単板",(※編集不可※選択項目!$Q$5*$L365+※編集不可※選択項目!$U$5),(※編集不可※選択項目!$Q358*$L365+※編集不可※選択項目!$U$6)))</f>
        <v/>
      </c>
      <c r="V365" s="21" t="str">
        <f>IF($L365="","",IF($J365="単板",(※編集不可※選択項目!$Q$7*$L365+※編集不可※選択項目!$U$7),(※編集不可※選択項目!$Q$8*$L365+※編集不可※選択項目!$U$8)))</f>
        <v/>
      </c>
    </row>
    <row r="366" spans="1:22" ht="25.05" customHeight="1" x14ac:dyDescent="0.2">
      <c r="A366" s="161">
        <f t="shared" si="38"/>
        <v>354</v>
      </c>
      <c r="B366" s="186" t="str">
        <f t="shared" si="39"/>
        <v/>
      </c>
      <c r="C366" s="163"/>
      <c r="D366" s="177" t="str">
        <f t="shared" si="40"/>
        <v/>
      </c>
      <c r="E366" s="177" t="str">
        <f t="shared" si="41"/>
        <v/>
      </c>
      <c r="F366" s="186" t="str">
        <f t="shared" si="42"/>
        <v/>
      </c>
      <c r="G366" s="163"/>
      <c r="H366" s="163"/>
      <c r="I366" s="164"/>
      <c r="J366" s="186" t="str">
        <f t="shared" si="43"/>
        <v/>
      </c>
      <c r="K366" s="164"/>
      <c r="L366" s="123"/>
      <c r="M366" s="187" t="str">
        <f>IF(COUNTIF(※編集不可※選択項目!$AG$3:$AG$11,I366&amp;K366)=1,VLOOKUP(I366&amp;K366,※編集不可※選択項目!$AG$3:$AH$11,2,FALSE),"")</f>
        <v/>
      </c>
      <c r="N366" s="182"/>
      <c r="O366" s="20"/>
      <c r="P366" s="165"/>
      <c r="Q366" s="20"/>
      <c r="R366" s="166"/>
      <c r="S366" s="97" t="str">
        <f t="shared" si="37"/>
        <v/>
      </c>
      <c r="T366" s="21" t="str">
        <f>IF($L366="","",IF($J366="単板",(※編集不可※選択項目!$Q$4*$L366+※編集不可※選択項目!$U$4),(※編集不可※選択項目!$Q$3*$L366+※編集不可※選択項目!$U$3)))</f>
        <v/>
      </c>
      <c r="U366" s="21" t="str">
        <f>IF($L366="","",IF($J366="単板",(※編集不可※選択項目!$Q$5*$L366+※編集不可※選択項目!$U$5),(※編集不可※選択項目!$Q359*$L366+※編集不可※選択項目!$U$6)))</f>
        <v/>
      </c>
      <c r="V366" s="21" t="str">
        <f>IF($L366="","",IF($J366="単板",(※編集不可※選択項目!$Q$7*$L366+※編集不可※選択項目!$U$7),(※編集不可※選択項目!$Q$8*$L366+※編集不可※選択項目!$U$8)))</f>
        <v/>
      </c>
    </row>
    <row r="367" spans="1:22" ht="25.05" customHeight="1" x14ac:dyDescent="0.2">
      <c r="A367" s="161">
        <f t="shared" si="38"/>
        <v>355</v>
      </c>
      <c r="B367" s="186" t="str">
        <f t="shared" si="39"/>
        <v/>
      </c>
      <c r="C367" s="163"/>
      <c r="D367" s="177" t="str">
        <f t="shared" si="40"/>
        <v/>
      </c>
      <c r="E367" s="177" t="str">
        <f t="shared" si="41"/>
        <v/>
      </c>
      <c r="F367" s="186" t="str">
        <f t="shared" si="42"/>
        <v/>
      </c>
      <c r="G367" s="163"/>
      <c r="H367" s="163"/>
      <c r="I367" s="164"/>
      <c r="J367" s="186" t="str">
        <f t="shared" si="43"/>
        <v/>
      </c>
      <c r="K367" s="164"/>
      <c r="L367" s="123"/>
      <c r="M367" s="187" t="str">
        <f>IF(COUNTIF(※編集不可※選択項目!$AG$3:$AG$11,I367&amp;K367)=1,VLOOKUP(I367&amp;K367,※編集不可※選択項目!$AG$3:$AH$11,2,FALSE),"")</f>
        <v/>
      </c>
      <c r="N367" s="182"/>
      <c r="O367" s="20"/>
      <c r="P367" s="165"/>
      <c r="Q367" s="20"/>
      <c r="R367" s="166"/>
      <c r="S367" s="97" t="str">
        <f t="shared" si="37"/>
        <v/>
      </c>
      <c r="T367" s="21" t="str">
        <f>IF($L367="","",IF($J367="単板",(※編集不可※選択項目!$Q$4*$L367+※編集不可※選択項目!$U$4),(※編集不可※選択項目!$Q$3*$L367+※編集不可※選択項目!$U$3)))</f>
        <v/>
      </c>
      <c r="U367" s="21" t="str">
        <f>IF($L367="","",IF($J367="単板",(※編集不可※選択項目!$Q$5*$L367+※編集不可※選択項目!$U$5),(※編集不可※選択項目!$Q360*$L367+※編集不可※選択項目!$U$6)))</f>
        <v/>
      </c>
      <c r="V367" s="21" t="str">
        <f>IF($L367="","",IF($J367="単板",(※編集不可※選択項目!$Q$7*$L367+※編集不可※選択項目!$U$7),(※編集不可※選択項目!$Q$8*$L367+※編集不可※選択項目!$U$8)))</f>
        <v/>
      </c>
    </row>
    <row r="368" spans="1:22" ht="25.05" customHeight="1" x14ac:dyDescent="0.2">
      <c r="A368" s="161">
        <f t="shared" si="38"/>
        <v>356</v>
      </c>
      <c r="B368" s="186" t="str">
        <f t="shared" si="39"/>
        <v/>
      </c>
      <c r="C368" s="163"/>
      <c r="D368" s="177" t="str">
        <f t="shared" si="40"/>
        <v/>
      </c>
      <c r="E368" s="177" t="str">
        <f t="shared" si="41"/>
        <v/>
      </c>
      <c r="F368" s="186" t="str">
        <f t="shared" si="42"/>
        <v/>
      </c>
      <c r="G368" s="163"/>
      <c r="H368" s="163"/>
      <c r="I368" s="164"/>
      <c r="J368" s="186" t="str">
        <f t="shared" si="43"/>
        <v/>
      </c>
      <c r="K368" s="164"/>
      <c r="L368" s="123"/>
      <c r="M368" s="187" t="str">
        <f>IF(COUNTIF(※編集不可※選択項目!$AG$3:$AG$11,I368&amp;K368)=1,VLOOKUP(I368&amp;K368,※編集不可※選択項目!$AG$3:$AH$11,2,FALSE),"")</f>
        <v/>
      </c>
      <c r="N368" s="182"/>
      <c r="O368" s="20"/>
      <c r="P368" s="165"/>
      <c r="Q368" s="20"/>
      <c r="R368" s="166"/>
      <c r="S368" s="97" t="str">
        <f t="shared" si="37"/>
        <v/>
      </c>
      <c r="T368" s="21" t="str">
        <f>IF($L368="","",IF($J368="単板",(※編集不可※選択項目!$Q$4*$L368+※編集不可※選択項目!$U$4),(※編集不可※選択項目!$Q$3*$L368+※編集不可※選択項目!$U$3)))</f>
        <v/>
      </c>
      <c r="U368" s="21" t="str">
        <f>IF($L368="","",IF($J368="単板",(※編集不可※選択項目!$Q$5*$L368+※編集不可※選択項目!$U$5),(※編集不可※選択項目!$Q361*$L368+※編集不可※選択項目!$U$6)))</f>
        <v/>
      </c>
      <c r="V368" s="21" t="str">
        <f>IF($L368="","",IF($J368="単板",(※編集不可※選択項目!$Q$7*$L368+※編集不可※選択項目!$U$7),(※編集不可※選択項目!$Q$8*$L368+※編集不可※選択項目!$U$8)))</f>
        <v/>
      </c>
    </row>
    <row r="369" spans="1:22" ht="25.05" customHeight="1" x14ac:dyDescent="0.2">
      <c r="A369" s="161">
        <f t="shared" si="38"/>
        <v>357</v>
      </c>
      <c r="B369" s="186" t="str">
        <f t="shared" si="39"/>
        <v/>
      </c>
      <c r="C369" s="163"/>
      <c r="D369" s="177" t="str">
        <f t="shared" si="40"/>
        <v/>
      </c>
      <c r="E369" s="177" t="str">
        <f t="shared" si="41"/>
        <v/>
      </c>
      <c r="F369" s="186" t="str">
        <f t="shared" si="42"/>
        <v/>
      </c>
      <c r="G369" s="163"/>
      <c r="H369" s="163"/>
      <c r="I369" s="164"/>
      <c r="J369" s="186" t="str">
        <f t="shared" si="43"/>
        <v/>
      </c>
      <c r="K369" s="164"/>
      <c r="L369" s="123"/>
      <c r="M369" s="187" t="str">
        <f>IF(COUNTIF(※編集不可※選択項目!$AG$3:$AG$11,I369&amp;K369)=1,VLOOKUP(I369&amp;K369,※編集不可※選択項目!$AG$3:$AH$11,2,FALSE),"")</f>
        <v/>
      </c>
      <c r="N369" s="182"/>
      <c r="O369" s="20"/>
      <c r="P369" s="165"/>
      <c r="Q369" s="20"/>
      <c r="R369" s="166"/>
      <c r="S369" s="97" t="str">
        <f t="shared" si="37"/>
        <v/>
      </c>
      <c r="T369" s="21" t="str">
        <f>IF($L369="","",IF($J369="単板",(※編集不可※選択項目!$Q$4*$L369+※編集不可※選択項目!$U$4),(※編集不可※選択項目!$Q$3*$L369+※編集不可※選択項目!$U$3)))</f>
        <v/>
      </c>
      <c r="U369" s="21" t="str">
        <f>IF($L369="","",IF($J369="単板",(※編集不可※選択項目!$Q$5*$L369+※編集不可※選択項目!$U$5),(※編集不可※選択項目!$Q362*$L369+※編集不可※選択項目!$U$6)))</f>
        <v/>
      </c>
      <c r="V369" s="21" t="str">
        <f>IF($L369="","",IF($J369="単板",(※編集不可※選択項目!$Q$7*$L369+※編集不可※選択項目!$U$7),(※編集不可※選択項目!$Q$8*$L369+※編集不可※選択項目!$U$8)))</f>
        <v/>
      </c>
    </row>
    <row r="370" spans="1:22" ht="25.05" customHeight="1" x14ac:dyDescent="0.2">
      <c r="A370" s="161">
        <f t="shared" si="38"/>
        <v>358</v>
      </c>
      <c r="B370" s="186" t="str">
        <f t="shared" si="39"/>
        <v/>
      </c>
      <c r="C370" s="163"/>
      <c r="D370" s="177" t="str">
        <f t="shared" si="40"/>
        <v/>
      </c>
      <c r="E370" s="177" t="str">
        <f t="shared" si="41"/>
        <v/>
      </c>
      <c r="F370" s="186" t="str">
        <f t="shared" si="42"/>
        <v/>
      </c>
      <c r="G370" s="163"/>
      <c r="H370" s="163"/>
      <c r="I370" s="164"/>
      <c r="J370" s="186" t="str">
        <f t="shared" si="43"/>
        <v/>
      </c>
      <c r="K370" s="164"/>
      <c r="L370" s="123"/>
      <c r="M370" s="187" t="str">
        <f>IF(COUNTIF(※編集不可※選択項目!$AG$3:$AG$11,I370&amp;K370)=1,VLOOKUP(I370&amp;K370,※編集不可※選択項目!$AG$3:$AH$11,2,FALSE),"")</f>
        <v/>
      </c>
      <c r="N370" s="182"/>
      <c r="O370" s="20"/>
      <c r="P370" s="165"/>
      <c r="Q370" s="20"/>
      <c r="R370" s="166"/>
      <c r="S370" s="97" t="str">
        <f t="shared" si="37"/>
        <v/>
      </c>
      <c r="T370" s="21" t="str">
        <f>IF($L370="","",IF($J370="単板",(※編集不可※選択項目!$Q$4*$L370+※編集不可※選択項目!$U$4),(※編集不可※選択項目!$Q$3*$L370+※編集不可※選択項目!$U$3)))</f>
        <v/>
      </c>
      <c r="U370" s="21" t="str">
        <f>IF($L370="","",IF($J370="単板",(※編集不可※選択項目!$Q$5*$L370+※編集不可※選択項目!$U$5),(※編集不可※選択項目!$Q363*$L370+※編集不可※選択項目!$U$6)))</f>
        <v/>
      </c>
      <c r="V370" s="21" t="str">
        <f>IF($L370="","",IF($J370="単板",(※編集不可※選択項目!$Q$7*$L370+※編集不可※選択項目!$U$7),(※編集不可※選択項目!$Q$8*$L370+※編集不可※選択項目!$U$8)))</f>
        <v/>
      </c>
    </row>
    <row r="371" spans="1:22" ht="25.05" customHeight="1" x14ac:dyDescent="0.2">
      <c r="A371" s="161">
        <f t="shared" si="38"/>
        <v>359</v>
      </c>
      <c r="B371" s="186" t="str">
        <f t="shared" si="39"/>
        <v/>
      </c>
      <c r="C371" s="163"/>
      <c r="D371" s="177" t="str">
        <f t="shared" si="40"/>
        <v/>
      </c>
      <c r="E371" s="177" t="str">
        <f t="shared" si="41"/>
        <v/>
      </c>
      <c r="F371" s="186" t="str">
        <f t="shared" si="42"/>
        <v/>
      </c>
      <c r="G371" s="163"/>
      <c r="H371" s="163"/>
      <c r="I371" s="164"/>
      <c r="J371" s="186" t="str">
        <f t="shared" si="43"/>
        <v/>
      </c>
      <c r="K371" s="164"/>
      <c r="L371" s="123"/>
      <c r="M371" s="187" t="str">
        <f>IF(COUNTIF(※編集不可※選択項目!$AG$3:$AG$11,I371&amp;K371)=1,VLOOKUP(I371&amp;K371,※編集不可※選択項目!$AG$3:$AH$11,2,FALSE),"")</f>
        <v/>
      </c>
      <c r="N371" s="182"/>
      <c r="O371" s="20"/>
      <c r="P371" s="165"/>
      <c r="Q371" s="20"/>
      <c r="R371" s="166"/>
      <c r="S371" s="97" t="str">
        <f t="shared" si="37"/>
        <v/>
      </c>
      <c r="T371" s="21" t="str">
        <f>IF($L371="","",IF($J371="単板",(※編集不可※選択項目!$Q$4*$L371+※編集不可※選択項目!$U$4),(※編集不可※選択項目!$Q$3*$L371+※編集不可※選択項目!$U$3)))</f>
        <v/>
      </c>
      <c r="U371" s="21" t="str">
        <f>IF($L371="","",IF($J371="単板",(※編集不可※選択項目!$Q$5*$L371+※編集不可※選択項目!$U$5),(※編集不可※選択項目!$Q364*$L371+※編集不可※選択項目!$U$6)))</f>
        <v/>
      </c>
      <c r="V371" s="21" t="str">
        <f>IF($L371="","",IF($J371="単板",(※編集不可※選択項目!$Q$7*$L371+※編集不可※選択項目!$U$7),(※編集不可※選択項目!$Q$8*$L371+※編集不可※選択項目!$U$8)))</f>
        <v/>
      </c>
    </row>
    <row r="372" spans="1:22" ht="25.05" customHeight="1" x14ac:dyDescent="0.2">
      <c r="A372" s="161">
        <f t="shared" si="38"/>
        <v>360</v>
      </c>
      <c r="B372" s="186" t="str">
        <f t="shared" si="39"/>
        <v/>
      </c>
      <c r="C372" s="163"/>
      <c r="D372" s="177" t="str">
        <f t="shared" si="40"/>
        <v/>
      </c>
      <c r="E372" s="177" t="str">
        <f t="shared" si="41"/>
        <v/>
      </c>
      <c r="F372" s="186" t="str">
        <f t="shared" si="42"/>
        <v/>
      </c>
      <c r="G372" s="163"/>
      <c r="H372" s="163"/>
      <c r="I372" s="164"/>
      <c r="J372" s="186" t="str">
        <f t="shared" si="43"/>
        <v/>
      </c>
      <c r="K372" s="164"/>
      <c r="L372" s="123"/>
      <c r="M372" s="187" t="str">
        <f>IF(COUNTIF(※編集不可※選択項目!$AG$3:$AG$11,I372&amp;K372)=1,VLOOKUP(I372&amp;K372,※編集不可※選択項目!$AG$3:$AH$11,2,FALSE),"")</f>
        <v/>
      </c>
      <c r="N372" s="182"/>
      <c r="O372" s="20"/>
      <c r="P372" s="165"/>
      <c r="Q372" s="20"/>
      <c r="R372" s="166"/>
      <c r="S372" s="97" t="str">
        <f t="shared" si="37"/>
        <v/>
      </c>
      <c r="T372" s="21" t="str">
        <f>IF($L372="","",IF($J372="単板",(※編集不可※選択項目!$Q$4*$L372+※編集不可※選択項目!$U$4),(※編集不可※選択項目!$Q$3*$L372+※編集不可※選択項目!$U$3)))</f>
        <v/>
      </c>
      <c r="U372" s="21" t="str">
        <f>IF($L372="","",IF($J372="単板",(※編集不可※選択項目!$Q$5*$L372+※編集不可※選択項目!$U$5),(※編集不可※選択項目!$Q365*$L372+※編集不可※選択項目!$U$6)))</f>
        <v/>
      </c>
      <c r="V372" s="21" t="str">
        <f>IF($L372="","",IF($J372="単板",(※編集不可※選択項目!$Q$7*$L372+※編集不可※選択項目!$U$7),(※編集不可※選択項目!$Q$8*$L372+※編集不可※選択項目!$U$8)))</f>
        <v/>
      </c>
    </row>
    <row r="373" spans="1:22" ht="25.05" customHeight="1" x14ac:dyDescent="0.2">
      <c r="A373" s="161">
        <f t="shared" si="38"/>
        <v>361</v>
      </c>
      <c r="B373" s="186" t="str">
        <f t="shared" si="39"/>
        <v/>
      </c>
      <c r="C373" s="163"/>
      <c r="D373" s="177" t="str">
        <f t="shared" si="40"/>
        <v/>
      </c>
      <c r="E373" s="177" t="str">
        <f t="shared" si="41"/>
        <v/>
      </c>
      <c r="F373" s="186" t="str">
        <f t="shared" si="42"/>
        <v/>
      </c>
      <c r="G373" s="163"/>
      <c r="H373" s="163"/>
      <c r="I373" s="164"/>
      <c r="J373" s="186" t="str">
        <f t="shared" si="43"/>
        <v/>
      </c>
      <c r="K373" s="164"/>
      <c r="L373" s="123"/>
      <c r="M373" s="187" t="str">
        <f>IF(COUNTIF(※編集不可※選択項目!$AG$3:$AG$11,I373&amp;K373)=1,VLOOKUP(I373&amp;K373,※編集不可※選択項目!$AG$3:$AH$11,2,FALSE),"")</f>
        <v/>
      </c>
      <c r="N373" s="182"/>
      <c r="O373" s="20"/>
      <c r="P373" s="165"/>
      <c r="Q373" s="20"/>
      <c r="R373" s="166"/>
      <c r="S373" s="97" t="str">
        <f t="shared" si="37"/>
        <v/>
      </c>
      <c r="T373" s="21" t="str">
        <f>IF($L373="","",IF($J373="単板",(※編集不可※選択項目!$Q$4*$L373+※編集不可※選択項目!$U$4),(※編集不可※選択項目!$Q$3*$L373+※編集不可※選択項目!$U$3)))</f>
        <v/>
      </c>
      <c r="U373" s="21" t="str">
        <f>IF($L373="","",IF($J373="単板",(※編集不可※選択項目!$Q$5*$L373+※編集不可※選択項目!$U$5),(※編集不可※選択項目!$Q366*$L373+※編集不可※選択項目!$U$6)))</f>
        <v/>
      </c>
      <c r="V373" s="21" t="str">
        <f>IF($L373="","",IF($J373="単板",(※編集不可※選択項目!$Q$7*$L373+※編集不可※選択項目!$U$7),(※編集不可※選択項目!$Q$8*$L373+※編集不可※選択項目!$U$8)))</f>
        <v/>
      </c>
    </row>
    <row r="374" spans="1:22" ht="25.05" customHeight="1" x14ac:dyDescent="0.2">
      <c r="A374" s="161">
        <f t="shared" si="38"/>
        <v>362</v>
      </c>
      <c r="B374" s="186" t="str">
        <f t="shared" si="39"/>
        <v/>
      </c>
      <c r="C374" s="163"/>
      <c r="D374" s="177" t="str">
        <f t="shared" si="40"/>
        <v/>
      </c>
      <c r="E374" s="177" t="str">
        <f t="shared" si="41"/>
        <v/>
      </c>
      <c r="F374" s="186" t="str">
        <f t="shared" si="42"/>
        <v/>
      </c>
      <c r="G374" s="163"/>
      <c r="H374" s="163"/>
      <c r="I374" s="164"/>
      <c r="J374" s="186" t="str">
        <f t="shared" si="43"/>
        <v/>
      </c>
      <c r="K374" s="164"/>
      <c r="L374" s="123"/>
      <c r="M374" s="187" t="str">
        <f>IF(COUNTIF(※編集不可※選択項目!$AG$3:$AG$11,I374&amp;K374)=1,VLOOKUP(I374&amp;K374,※編集不可※選択項目!$AG$3:$AH$11,2,FALSE),"")</f>
        <v/>
      </c>
      <c r="N374" s="182"/>
      <c r="O374" s="20"/>
      <c r="P374" s="165"/>
      <c r="Q374" s="20"/>
      <c r="R374" s="166"/>
      <c r="S374" s="97" t="str">
        <f t="shared" si="37"/>
        <v/>
      </c>
      <c r="T374" s="21" t="str">
        <f>IF($L374="","",IF($J374="単板",(※編集不可※選択項目!$Q$4*$L374+※編集不可※選択項目!$U$4),(※編集不可※選択項目!$Q$3*$L374+※編集不可※選択項目!$U$3)))</f>
        <v/>
      </c>
      <c r="U374" s="21" t="str">
        <f>IF($L374="","",IF($J374="単板",(※編集不可※選択項目!$Q$5*$L374+※編集不可※選択項目!$U$5),(※編集不可※選択項目!$Q367*$L374+※編集不可※選択項目!$U$6)))</f>
        <v/>
      </c>
      <c r="V374" s="21" t="str">
        <f>IF($L374="","",IF($J374="単板",(※編集不可※選択項目!$Q$7*$L374+※編集不可※選択項目!$U$7),(※編集不可※選択項目!$Q$8*$L374+※編集不可※選択項目!$U$8)))</f>
        <v/>
      </c>
    </row>
    <row r="375" spans="1:22" ht="25.05" customHeight="1" x14ac:dyDescent="0.2">
      <c r="A375" s="161">
        <f t="shared" si="38"/>
        <v>363</v>
      </c>
      <c r="B375" s="186" t="str">
        <f t="shared" si="39"/>
        <v/>
      </c>
      <c r="C375" s="163"/>
      <c r="D375" s="177" t="str">
        <f t="shared" si="40"/>
        <v/>
      </c>
      <c r="E375" s="177" t="str">
        <f t="shared" si="41"/>
        <v/>
      </c>
      <c r="F375" s="186" t="str">
        <f t="shared" si="42"/>
        <v/>
      </c>
      <c r="G375" s="163"/>
      <c r="H375" s="163"/>
      <c r="I375" s="164"/>
      <c r="J375" s="186" t="str">
        <f t="shared" si="43"/>
        <v/>
      </c>
      <c r="K375" s="164"/>
      <c r="L375" s="123"/>
      <c r="M375" s="187" t="str">
        <f>IF(COUNTIF(※編集不可※選択項目!$AG$3:$AG$11,I375&amp;K375)=1,VLOOKUP(I375&amp;K375,※編集不可※選択項目!$AG$3:$AH$11,2,FALSE),"")</f>
        <v/>
      </c>
      <c r="N375" s="182"/>
      <c r="O375" s="20"/>
      <c r="P375" s="165"/>
      <c r="Q375" s="20"/>
      <c r="R375" s="166"/>
      <c r="S375" s="97" t="str">
        <f t="shared" si="37"/>
        <v/>
      </c>
      <c r="T375" s="21" t="str">
        <f>IF($L375="","",IF($J375="単板",(※編集不可※選択項目!$Q$4*$L375+※編集不可※選択項目!$U$4),(※編集不可※選択項目!$Q$3*$L375+※編集不可※選択項目!$U$3)))</f>
        <v/>
      </c>
      <c r="U375" s="21" t="str">
        <f>IF($L375="","",IF($J375="単板",(※編集不可※選択項目!$Q$5*$L375+※編集不可※選択項目!$U$5),(※編集不可※選択項目!$Q368*$L375+※編集不可※選択項目!$U$6)))</f>
        <v/>
      </c>
      <c r="V375" s="21" t="str">
        <f>IF($L375="","",IF($J375="単板",(※編集不可※選択項目!$Q$7*$L375+※編集不可※選択項目!$U$7),(※編集不可※選択項目!$Q$8*$L375+※編集不可※選択項目!$U$8)))</f>
        <v/>
      </c>
    </row>
    <row r="376" spans="1:22" ht="25.05" customHeight="1" x14ac:dyDescent="0.2">
      <c r="A376" s="161">
        <f t="shared" si="38"/>
        <v>364</v>
      </c>
      <c r="B376" s="186" t="str">
        <f t="shared" si="39"/>
        <v/>
      </c>
      <c r="C376" s="163"/>
      <c r="D376" s="177" t="str">
        <f t="shared" si="40"/>
        <v/>
      </c>
      <c r="E376" s="177" t="str">
        <f t="shared" si="41"/>
        <v/>
      </c>
      <c r="F376" s="186" t="str">
        <f t="shared" si="42"/>
        <v/>
      </c>
      <c r="G376" s="163"/>
      <c r="H376" s="163"/>
      <c r="I376" s="164"/>
      <c r="J376" s="186" t="str">
        <f t="shared" si="43"/>
        <v/>
      </c>
      <c r="K376" s="164"/>
      <c r="L376" s="123"/>
      <c r="M376" s="187" t="str">
        <f>IF(COUNTIF(※編集不可※選択項目!$AG$3:$AG$11,I376&amp;K376)=1,VLOOKUP(I376&amp;K376,※編集不可※選択項目!$AG$3:$AH$11,2,FALSE),"")</f>
        <v/>
      </c>
      <c r="N376" s="182"/>
      <c r="O376" s="20"/>
      <c r="P376" s="165"/>
      <c r="Q376" s="20"/>
      <c r="R376" s="166"/>
      <c r="S376" s="97" t="str">
        <f t="shared" si="37"/>
        <v/>
      </c>
      <c r="T376" s="21" t="str">
        <f>IF($L376="","",IF($J376="単板",(※編集不可※選択項目!$Q$4*$L376+※編集不可※選択項目!$U$4),(※編集不可※選択項目!$Q$3*$L376+※編集不可※選択項目!$U$3)))</f>
        <v/>
      </c>
      <c r="U376" s="21" t="str">
        <f>IF($L376="","",IF($J376="単板",(※編集不可※選択項目!$Q$5*$L376+※編集不可※選択項目!$U$5),(※編集不可※選択項目!$Q369*$L376+※編集不可※選択項目!$U$6)))</f>
        <v/>
      </c>
      <c r="V376" s="21" t="str">
        <f>IF($L376="","",IF($J376="単板",(※編集不可※選択項目!$Q$7*$L376+※編集不可※選択項目!$U$7),(※編集不可※選択項目!$Q$8*$L376+※編集不可※選択項目!$U$8)))</f>
        <v/>
      </c>
    </row>
    <row r="377" spans="1:22" ht="25.05" customHeight="1" x14ac:dyDescent="0.2">
      <c r="A377" s="161">
        <f t="shared" si="38"/>
        <v>365</v>
      </c>
      <c r="B377" s="186" t="str">
        <f t="shared" si="39"/>
        <v/>
      </c>
      <c r="C377" s="163"/>
      <c r="D377" s="177" t="str">
        <f t="shared" si="40"/>
        <v/>
      </c>
      <c r="E377" s="177" t="str">
        <f t="shared" si="41"/>
        <v/>
      </c>
      <c r="F377" s="186" t="str">
        <f t="shared" si="42"/>
        <v/>
      </c>
      <c r="G377" s="163"/>
      <c r="H377" s="163"/>
      <c r="I377" s="164"/>
      <c r="J377" s="186" t="str">
        <f t="shared" si="43"/>
        <v/>
      </c>
      <c r="K377" s="164"/>
      <c r="L377" s="123"/>
      <c r="M377" s="187" t="str">
        <f>IF(COUNTIF(※編集不可※選択項目!$AG$3:$AG$11,I377&amp;K377)=1,VLOOKUP(I377&amp;K377,※編集不可※選択項目!$AG$3:$AH$11,2,FALSE),"")</f>
        <v/>
      </c>
      <c r="N377" s="182"/>
      <c r="O377" s="20"/>
      <c r="P377" s="165"/>
      <c r="Q377" s="20"/>
      <c r="R377" s="166"/>
      <c r="S377" s="97" t="str">
        <f t="shared" si="37"/>
        <v/>
      </c>
      <c r="T377" s="21" t="str">
        <f>IF($L377="","",IF($J377="単板",(※編集不可※選択項目!$Q$4*$L377+※編集不可※選択項目!$U$4),(※編集不可※選択項目!$Q$3*$L377+※編集不可※選択項目!$U$3)))</f>
        <v/>
      </c>
      <c r="U377" s="21" t="str">
        <f>IF($L377="","",IF($J377="単板",(※編集不可※選択項目!$Q$5*$L377+※編集不可※選択項目!$U$5),(※編集不可※選択項目!$Q370*$L377+※編集不可※選択項目!$U$6)))</f>
        <v/>
      </c>
      <c r="V377" s="21" t="str">
        <f>IF($L377="","",IF($J377="単板",(※編集不可※選択項目!$Q$7*$L377+※編集不可※選択項目!$U$7),(※編集不可※選択項目!$Q$8*$L377+※編集不可※選択項目!$U$8)))</f>
        <v/>
      </c>
    </row>
    <row r="378" spans="1:22" ht="25.05" customHeight="1" x14ac:dyDescent="0.2">
      <c r="A378" s="161">
        <f t="shared" si="38"/>
        <v>366</v>
      </c>
      <c r="B378" s="186" t="str">
        <f t="shared" si="39"/>
        <v/>
      </c>
      <c r="C378" s="163"/>
      <c r="D378" s="177" t="str">
        <f t="shared" si="40"/>
        <v/>
      </c>
      <c r="E378" s="177" t="str">
        <f t="shared" si="41"/>
        <v/>
      </c>
      <c r="F378" s="186" t="str">
        <f t="shared" si="42"/>
        <v/>
      </c>
      <c r="G378" s="163"/>
      <c r="H378" s="163"/>
      <c r="I378" s="164"/>
      <c r="J378" s="186" t="str">
        <f t="shared" si="43"/>
        <v/>
      </c>
      <c r="K378" s="164"/>
      <c r="L378" s="123"/>
      <c r="M378" s="187" t="str">
        <f>IF(COUNTIF(※編集不可※選択項目!$AG$3:$AG$11,I378&amp;K378)=1,VLOOKUP(I378&amp;K378,※編集不可※選択項目!$AG$3:$AH$11,2,FALSE),"")</f>
        <v/>
      </c>
      <c r="N378" s="182"/>
      <c r="O378" s="20"/>
      <c r="P378" s="165"/>
      <c r="Q378" s="20"/>
      <c r="R378" s="166"/>
      <c r="S378" s="97" t="str">
        <f t="shared" si="37"/>
        <v/>
      </c>
      <c r="T378" s="21" t="str">
        <f>IF($L378="","",IF($J378="単板",(※編集不可※選択項目!$Q$4*$L378+※編集不可※選択項目!$U$4),(※編集不可※選択項目!$Q$3*$L378+※編集不可※選択項目!$U$3)))</f>
        <v/>
      </c>
      <c r="U378" s="21" t="str">
        <f>IF($L378="","",IF($J378="単板",(※編集不可※選択項目!$Q$5*$L378+※編集不可※選択項目!$U$5),(※編集不可※選択項目!$Q371*$L378+※編集不可※選択項目!$U$6)))</f>
        <v/>
      </c>
      <c r="V378" s="21" t="str">
        <f>IF($L378="","",IF($J378="単板",(※編集不可※選択項目!$Q$7*$L378+※編集不可※選択項目!$U$7),(※編集不可※選択項目!$Q$8*$L378+※編集不可※選択項目!$U$8)))</f>
        <v/>
      </c>
    </row>
    <row r="379" spans="1:22" ht="25.05" customHeight="1" x14ac:dyDescent="0.2">
      <c r="A379" s="161">
        <f t="shared" si="38"/>
        <v>367</v>
      </c>
      <c r="B379" s="186" t="str">
        <f t="shared" si="39"/>
        <v/>
      </c>
      <c r="C379" s="163"/>
      <c r="D379" s="177" t="str">
        <f t="shared" si="40"/>
        <v/>
      </c>
      <c r="E379" s="177" t="str">
        <f t="shared" si="41"/>
        <v/>
      </c>
      <c r="F379" s="186" t="str">
        <f t="shared" si="42"/>
        <v/>
      </c>
      <c r="G379" s="163"/>
      <c r="H379" s="163"/>
      <c r="I379" s="164"/>
      <c r="J379" s="186" t="str">
        <f t="shared" si="43"/>
        <v/>
      </c>
      <c r="K379" s="164"/>
      <c r="L379" s="123"/>
      <c r="M379" s="187" t="str">
        <f>IF(COUNTIF(※編集不可※選択項目!$AG$3:$AG$11,I379&amp;K379)=1,VLOOKUP(I379&amp;K379,※編集不可※選択項目!$AG$3:$AH$11,2,FALSE),"")</f>
        <v/>
      </c>
      <c r="N379" s="182"/>
      <c r="O379" s="20"/>
      <c r="P379" s="165"/>
      <c r="Q379" s="20"/>
      <c r="R379" s="166"/>
      <c r="S379" s="97" t="str">
        <f t="shared" si="37"/>
        <v/>
      </c>
      <c r="T379" s="21" t="str">
        <f>IF($L379="","",IF($J379="単板",(※編集不可※選択項目!$Q$4*$L379+※編集不可※選択項目!$U$4),(※編集不可※選択項目!$Q$3*$L379+※編集不可※選択項目!$U$3)))</f>
        <v/>
      </c>
      <c r="U379" s="21" t="str">
        <f>IF($L379="","",IF($J379="単板",(※編集不可※選択項目!$Q$5*$L379+※編集不可※選択項目!$U$5),(※編集不可※選択項目!$Q372*$L379+※編集不可※選択項目!$U$6)))</f>
        <v/>
      </c>
      <c r="V379" s="21" t="str">
        <f>IF($L379="","",IF($J379="単板",(※編集不可※選択項目!$Q$7*$L379+※編集不可※選択項目!$U$7),(※編集不可※選択項目!$Q$8*$L379+※編集不可※選択項目!$U$8)))</f>
        <v/>
      </c>
    </row>
    <row r="380" spans="1:22" ht="25.05" customHeight="1" x14ac:dyDescent="0.2">
      <c r="A380" s="161">
        <f t="shared" si="38"/>
        <v>368</v>
      </c>
      <c r="B380" s="186" t="str">
        <f t="shared" si="39"/>
        <v/>
      </c>
      <c r="C380" s="163"/>
      <c r="D380" s="177" t="str">
        <f t="shared" si="40"/>
        <v/>
      </c>
      <c r="E380" s="177" t="str">
        <f t="shared" si="41"/>
        <v/>
      </c>
      <c r="F380" s="186" t="str">
        <f t="shared" si="42"/>
        <v/>
      </c>
      <c r="G380" s="163"/>
      <c r="H380" s="163"/>
      <c r="I380" s="164"/>
      <c r="J380" s="186" t="str">
        <f t="shared" si="43"/>
        <v/>
      </c>
      <c r="K380" s="164"/>
      <c r="L380" s="123"/>
      <c r="M380" s="187" t="str">
        <f>IF(COUNTIF(※編集不可※選択項目!$AG$3:$AG$11,I380&amp;K380)=1,VLOOKUP(I380&amp;K380,※編集不可※選択項目!$AG$3:$AH$11,2,FALSE),"")</f>
        <v/>
      </c>
      <c r="N380" s="182"/>
      <c r="O380" s="20"/>
      <c r="P380" s="165"/>
      <c r="Q380" s="20"/>
      <c r="R380" s="166"/>
      <c r="S380" s="97" t="str">
        <f t="shared" si="37"/>
        <v/>
      </c>
      <c r="T380" s="21" t="str">
        <f>IF($L380="","",IF($J380="単板",(※編集不可※選択項目!$Q$4*$L380+※編集不可※選択項目!$U$4),(※編集不可※選択項目!$Q$3*$L380+※編集不可※選択項目!$U$3)))</f>
        <v/>
      </c>
      <c r="U380" s="21" t="str">
        <f>IF($L380="","",IF($J380="単板",(※編集不可※選択項目!$Q$5*$L380+※編集不可※選択項目!$U$5),(※編集不可※選択項目!$Q373*$L380+※編集不可※選択項目!$U$6)))</f>
        <v/>
      </c>
      <c r="V380" s="21" t="str">
        <f>IF($L380="","",IF($J380="単板",(※編集不可※選択項目!$Q$7*$L380+※編集不可※選択項目!$U$7),(※編集不可※選択項目!$Q$8*$L380+※編集不可※選択項目!$U$8)))</f>
        <v/>
      </c>
    </row>
    <row r="381" spans="1:22" ht="25.05" customHeight="1" x14ac:dyDescent="0.2">
      <c r="A381" s="161">
        <f t="shared" si="38"/>
        <v>369</v>
      </c>
      <c r="B381" s="186" t="str">
        <f t="shared" si="39"/>
        <v/>
      </c>
      <c r="C381" s="163"/>
      <c r="D381" s="177" t="str">
        <f t="shared" si="40"/>
        <v/>
      </c>
      <c r="E381" s="177" t="str">
        <f t="shared" si="41"/>
        <v/>
      </c>
      <c r="F381" s="186" t="str">
        <f t="shared" si="42"/>
        <v/>
      </c>
      <c r="G381" s="163"/>
      <c r="H381" s="163"/>
      <c r="I381" s="164"/>
      <c r="J381" s="186" t="str">
        <f t="shared" si="43"/>
        <v/>
      </c>
      <c r="K381" s="164"/>
      <c r="L381" s="123"/>
      <c r="M381" s="187" t="str">
        <f>IF(COUNTIF(※編集不可※選択項目!$AG$3:$AG$11,I381&amp;K381)=1,VLOOKUP(I381&amp;K381,※編集不可※選択項目!$AG$3:$AH$11,2,FALSE),"")</f>
        <v/>
      </c>
      <c r="N381" s="182"/>
      <c r="O381" s="20"/>
      <c r="P381" s="165"/>
      <c r="Q381" s="20"/>
      <c r="R381" s="166"/>
      <c r="S381" s="97" t="str">
        <f t="shared" si="37"/>
        <v/>
      </c>
      <c r="T381" s="21" t="str">
        <f>IF($L381="","",IF($J381="単板",(※編集不可※選択項目!$Q$4*$L381+※編集不可※選択項目!$U$4),(※編集不可※選択項目!$Q$3*$L381+※編集不可※選択項目!$U$3)))</f>
        <v/>
      </c>
      <c r="U381" s="21" t="str">
        <f>IF($L381="","",IF($J381="単板",(※編集不可※選択項目!$Q$5*$L381+※編集不可※選択項目!$U$5),(※編集不可※選択項目!$Q374*$L381+※編集不可※選択項目!$U$6)))</f>
        <v/>
      </c>
      <c r="V381" s="21" t="str">
        <f>IF($L381="","",IF($J381="単板",(※編集不可※選択項目!$Q$7*$L381+※編集不可※選択項目!$U$7),(※編集不可※選択項目!$Q$8*$L381+※編集不可※選択項目!$U$8)))</f>
        <v/>
      </c>
    </row>
    <row r="382" spans="1:22" ht="25.05" customHeight="1" x14ac:dyDescent="0.2">
      <c r="A382" s="161">
        <f t="shared" si="38"/>
        <v>370</v>
      </c>
      <c r="B382" s="186" t="str">
        <f t="shared" si="39"/>
        <v/>
      </c>
      <c r="C382" s="163"/>
      <c r="D382" s="177" t="str">
        <f t="shared" si="40"/>
        <v/>
      </c>
      <c r="E382" s="177" t="str">
        <f t="shared" si="41"/>
        <v/>
      </c>
      <c r="F382" s="186" t="str">
        <f t="shared" si="42"/>
        <v/>
      </c>
      <c r="G382" s="163"/>
      <c r="H382" s="163"/>
      <c r="I382" s="164"/>
      <c r="J382" s="186" t="str">
        <f t="shared" si="43"/>
        <v/>
      </c>
      <c r="K382" s="164"/>
      <c r="L382" s="123"/>
      <c r="M382" s="187" t="str">
        <f>IF(COUNTIF(※編集不可※選択項目!$AG$3:$AG$11,I382&amp;K382)=1,VLOOKUP(I382&amp;K382,※編集不可※選択項目!$AG$3:$AH$11,2,FALSE),"")</f>
        <v/>
      </c>
      <c r="N382" s="182"/>
      <c r="O382" s="20"/>
      <c r="P382" s="165"/>
      <c r="Q382" s="20"/>
      <c r="R382" s="166"/>
      <c r="S382" s="97" t="str">
        <f t="shared" si="37"/>
        <v/>
      </c>
      <c r="T382" s="21" t="str">
        <f>IF($L382="","",IF($J382="単板",(※編集不可※選択項目!$Q$4*$L382+※編集不可※選択項目!$U$4),(※編集不可※選択項目!$Q$3*$L382+※編集不可※選択項目!$U$3)))</f>
        <v/>
      </c>
      <c r="U382" s="21" t="str">
        <f>IF($L382="","",IF($J382="単板",(※編集不可※選択項目!$Q$5*$L382+※編集不可※選択項目!$U$5),(※編集不可※選択項目!$Q375*$L382+※編集不可※選択項目!$U$6)))</f>
        <v/>
      </c>
      <c r="V382" s="21" t="str">
        <f>IF($L382="","",IF($J382="単板",(※編集不可※選択項目!$Q$7*$L382+※編集不可※選択項目!$U$7),(※編集不可※選択項目!$Q$8*$L382+※編集不可※選択項目!$U$8)))</f>
        <v/>
      </c>
    </row>
    <row r="383" spans="1:22" ht="25.05" customHeight="1" x14ac:dyDescent="0.2">
      <c r="A383" s="161">
        <f t="shared" si="38"/>
        <v>371</v>
      </c>
      <c r="B383" s="186" t="str">
        <f t="shared" si="39"/>
        <v/>
      </c>
      <c r="C383" s="163"/>
      <c r="D383" s="177" t="str">
        <f t="shared" si="40"/>
        <v/>
      </c>
      <c r="E383" s="177" t="str">
        <f t="shared" si="41"/>
        <v/>
      </c>
      <c r="F383" s="186" t="str">
        <f t="shared" si="42"/>
        <v/>
      </c>
      <c r="G383" s="163"/>
      <c r="H383" s="163"/>
      <c r="I383" s="164"/>
      <c r="J383" s="186" t="str">
        <f t="shared" si="43"/>
        <v/>
      </c>
      <c r="K383" s="164"/>
      <c r="L383" s="123"/>
      <c r="M383" s="187" t="str">
        <f>IF(COUNTIF(※編集不可※選択項目!$AG$3:$AG$11,I383&amp;K383)=1,VLOOKUP(I383&amp;K383,※編集不可※選択項目!$AG$3:$AH$11,2,FALSE),"")</f>
        <v/>
      </c>
      <c r="N383" s="182"/>
      <c r="O383" s="20"/>
      <c r="P383" s="165"/>
      <c r="Q383" s="20"/>
      <c r="R383" s="166"/>
      <c r="S383" s="97" t="str">
        <f t="shared" si="37"/>
        <v/>
      </c>
      <c r="T383" s="21" t="str">
        <f>IF($L383="","",IF($J383="単板",(※編集不可※選択項目!$Q$4*$L383+※編集不可※選択項目!$U$4),(※編集不可※選択項目!$Q$3*$L383+※編集不可※選択項目!$U$3)))</f>
        <v/>
      </c>
      <c r="U383" s="21" t="str">
        <f>IF($L383="","",IF($J383="単板",(※編集不可※選択項目!$Q$5*$L383+※編集不可※選択項目!$U$5),(※編集不可※選択項目!$Q376*$L383+※編集不可※選択項目!$U$6)))</f>
        <v/>
      </c>
      <c r="V383" s="21" t="str">
        <f>IF($L383="","",IF($J383="単板",(※編集不可※選択項目!$Q$7*$L383+※編集不可※選択項目!$U$7),(※編集不可※選択項目!$Q$8*$L383+※編集不可※選択項目!$U$8)))</f>
        <v/>
      </c>
    </row>
    <row r="384" spans="1:22" ht="25.05" customHeight="1" x14ac:dyDescent="0.2">
      <c r="A384" s="161">
        <f t="shared" si="38"/>
        <v>372</v>
      </c>
      <c r="B384" s="186" t="str">
        <f t="shared" si="39"/>
        <v/>
      </c>
      <c r="C384" s="163"/>
      <c r="D384" s="177" t="str">
        <f t="shared" si="40"/>
        <v/>
      </c>
      <c r="E384" s="177" t="str">
        <f t="shared" si="41"/>
        <v/>
      </c>
      <c r="F384" s="186" t="str">
        <f t="shared" si="42"/>
        <v/>
      </c>
      <c r="G384" s="163"/>
      <c r="H384" s="163"/>
      <c r="I384" s="164"/>
      <c r="J384" s="186" t="str">
        <f t="shared" si="43"/>
        <v/>
      </c>
      <c r="K384" s="164"/>
      <c r="L384" s="123"/>
      <c r="M384" s="187" t="str">
        <f>IF(COUNTIF(※編集不可※選択項目!$AG$3:$AG$11,I384&amp;K384)=1,VLOOKUP(I384&amp;K384,※編集不可※選択項目!$AG$3:$AH$11,2,FALSE),"")</f>
        <v/>
      </c>
      <c r="N384" s="182"/>
      <c r="O384" s="20"/>
      <c r="P384" s="165"/>
      <c r="Q384" s="20"/>
      <c r="R384" s="166"/>
      <c r="S384" s="97" t="str">
        <f t="shared" si="37"/>
        <v/>
      </c>
      <c r="T384" s="21" t="str">
        <f>IF($L384="","",IF($J384="単板",(※編集不可※選択項目!$Q$4*$L384+※編集不可※選択項目!$U$4),(※編集不可※選択項目!$Q$3*$L384+※編集不可※選択項目!$U$3)))</f>
        <v/>
      </c>
      <c r="U384" s="21" t="str">
        <f>IF($L384="","",IF($J384="単板",(※編集不可※選択項目!$Q$5*$L384+※編集不可※選択項目!$U$5),(※編集不可※選択項目!$Q377*$L384+※編集不可※選択項目!$U$6)))</f>
        <v/>
      </c>
      <c r="V384" s="21" t="str">
        <f>IF($L384="","",IF($J384="単板",(※編集不可※選択項目!$Q$7*$L384+※編集不可※選択項目!$U$7),(※編集不可※選択項目!$Q$8*$L384+※編集不可※選択項目!$U$8)))</f>
        <v/>
      </c>
    </row>
    <row r="385" spans="1:22" ht="25.05" customHeight="1" x14ac:dyDescent="0.2">
      <c r="A385" s="161">
        <f t="shared" si="38"/>
        <v>373</v>
      </c>
      <c r="B385" s="186" t="str">
        <f t="shared" si="39"/>
        <v/>
      </c>
      <c r="C385" s="163"/>
      <c r="D385" s="177" t="str">
        <f t="shared" si="40"/>
        <v/>
      </c>
      <c r="E385" s="177" t="str">
        <f t="shared" si="41"/>
        <v/>
      </c>
      <c r="F385" s="186" t="str">
        <f t="shared" si="42"/>
        <v/>
      </c>
      <c r="G385" s="163"/>
      <c r="H385" s="163"/>
      <c r="I385" s="164"/>
      <c r="J385" s="186" t="str">
        <f t="shared" si="43"/>
        <v/>
      </c>
      <c r="K385" s="164"/>
      <c r="L385" s="123"/>
      <c r="M385" s="187" t="str">
        <f>IF(COUNTIF(※編集不可※選択項目!$AG$3:$AG$11,I385&amp;K385)=1,VLOOKUP(I385&amp;K385,※編集不可※選択項目!$AG$3:$AH$11,2,FALSE),"")</f>
        <v/>
      </c>
      <c r="N385" s="182"/>
      <c r="O385" s="20"/>
      <c r="P385" s="165"/>
      <c r="Q385" s="20"/>
      <c r="R385" s="166"/>
      <c r="S385" s="97" t="str">
        <f t="shared" si="37"/>
        <v/>
      </c>
      <c r="T385" s="21" t="str">
        <f>IF($L385="","",IF($J385="単板",(※編集不可※選択項目!$Q$4*$L385+※編集不可※選択項目!$U$4),(※編集不可※選択項目!$Q$3*$L385+※編集不可※選択項目!$U$3)))</f>
        <v/>
      </c>
      <c r="U385" s="21" t="str">
        <f>IF($L385="","",IF($J385="単板",(※編集不可※選択項目!$Q$5*$L385+※編集不可※選択項目!$U$5),(※編集不可※選択項目!$Q378*$L385+※編集不可※選択項目!$U$6)))</f>
        <v/>
      </c>
      <c r="V385" s="21" t="str">
        <f>IF($L385="","",IF($J385="単板",(※編集不可※選択項目!$Q$7*$L385+※編集不可※選択項目!$U$7),(※編集不可※選択項目!$Q$8*$L385+※編集不可※選択項目!$U$8)))</f>
        <v/>
      </c>
    </row>
    <row r="386" spans="1:22" ht="25.05" customHeight="1" x14ac:dyDescent="0.2">
      <c r="A386" s="161">
        <f t="shared" si="38"/>
        <v>374</v>
      </c>
      <c r="B386" s="186" t="str">
        <f t="shared" si="39"/>
        <v/>
      </c>
      <c r="C386" s="163"/>
      <c r="D386" s="177" t="str">
        <f t="shared" si="40"/>
        <v/>
      </c>
      <c r="E386" s="177" t="str">
        <f t="shared" si="41"/>
        <v/>
      </c>
      <c r="F386" s="186" t="str">
        <f t="shared" si="42"/>
        <v/>
      </c>
      <c r="G386" s="163"/>
      <c r="H386" s="163"/>
      <c r="I386" s="164"/>
      <c r="J386" s="186" t="str">
        <f t="shared" si="43"/>
        <v/>
      </c>
      <c r="K386" s="164"/>
      <c r="L386" s="123"/>
      <c r="M386" s="187" t="str">
        <f>IF(COUNTIF(※編集不可※選択項目!$AG$3:$AG$11,I386&amp;K386)=1,VLOOKUP(I386&amp;K386,※編集不可※選択項目!$AG$3:$AH$11,2,FALSE),"")</f>
        <v/>
      </c>
      <c r="N386" s="182"/>
      <c r="O386" s="20"/>
      <c r="P386" s="165"/>
      <c r="Q386" s="20"/>
      <c r="R386" s="166"/>
      <c r="S386" s="97" t="str">
        <f t="shared" si="37"/>
        <v/>
      </c>
      <c r="T386" s="21" t="str">
        <f>IF($L386="","",IF($J386="単板",(※編集不可※選択項目!$Q$4*$L386+※編集不可※選択項目!$U$4),(※編集不可※選択項目!$Q$3*$L386+※編集不可※選択項目!$U$3)))</f>
        <v/>
      </c>
      <c r="U386" s="21" t="str">
        <f>IF($L386="","",IF($J386="単板",(※編集不可※選択項目!$Q$5*$L386+※編集不可※選択項目!$U$5),(※編集不可※選択項目!$Q379*$L386+※編集不可※選択項目!$U$6)))</f>
        <v/>
      </c>
      <c r="V386" s="21" t="str">
        <f>IF($L386="","",IF($J386="単板",(※編集不可※選択項目!$Q$7*$L386+※編集不可※選択項目!$U$7),(※編集不可※選択項目!$Q$8*$L386+※編集不可※選択項目!$U$8)))</f>
        <v/>
      </c>
    </row>
    <row r="387" spans="1:22" ht="25.05" customHeight="1" x14ac:dyDescent="0.2">
      <c r="A387" s="161">
        <f t="shared" si="38"/>
        <v>375</v>
      </c>
      <c r="B387" s="186" t="str">
        <f t="shared" si="39"/>
        <v/>
      </c>
      <c r="C387" s="163"/>
      <c r="D387" s="177" t="str">
        <f t="shared" si="40"/>
        <v/>
      </c>
      <c r="E387" s="177" t="str">
        <f t="shared" si="41"/>
        <v/>
      </c>
      <c r="F387" s="186" t="str">
        <f t="shared" si="42"/>
        <v/>
      </c>
      <c r="G387" s="163"/>
      <c r="H387" s="163"/>
      <c r="I387" s="164"/>
      <c r="J387" s="186" t="str">
        <f t="shared" si="43"/>
        <v/>
      </c>
      <c r="K387" s="164"/>
      <c r="L387" s="123"/>
      <c r="M387" s="187" t="str">
        <f>IF(COUNTIF(※編集不可※選択項目!$AG$3:$AG$11,I387&amp;K387)=1,VLOOKUP(I387&amp;K387,※編集不可※選択項目!$AG$3:$AH$11,2,FALSE),"")</f>
        <v/>
      </c>
      <c r="N387" s="182"/>
      <c r="O387" s="20"/>
      <c r="P387" s="165"/>
      <c r="Q387" s="20"/>
      <c r="R387" s="166"/>
      <c r="S387" s="97" t="str">
        <f t="shared" si="37"/>
        <v/>
      </c>
      <c r="T387" s="21" t="str">
        <f>IF($L387="","",IF($J387="単板",(※編集不可※選択項目!$Q$4*$L387+※編集不可※選択項目!$U$4),(※編集不可※選択項目!$Q$3*$L387+※編集不可※選択項目!$U$3)))</f>
        <v/>
      </c>
      <c r="U387" s="21" t="str">
        <f>IF($L387="","",IF($J387="単板",(※編集不可※選択項目!$Q$5*$L387+※編集不可※選択項目!$U$5),(※編集不可※選択項目!$Q380*$L387+※編集不可※選択項目!$U$6)))</f>
        <v/>
      </c>
      <c r="V387" s="21" t="str">
        <f>IF($L387="","",IF($J387="単板",(※編集不可※選択項目!$Q$7*$L387+※編集不可※選択項目!$U$7),(※編集不可※選択項目!$Q$8*$L387+※編集不可※選択項目!$U$8)))</f>
        <v/>
      </c>
    </row>
    <row r="388" spans="1:22" ht="25.05" customHeight="1" x14ac:dyDescent="0.2">
      <c r="A388" s="161">
        <f t="shared" si="38"/>
        <v>376</v>
      </c>
      <c r="B388" s="186" t="str">
        <f t="shared" si="39"/>
        <v/>
      </c>
      <c r="C388" s="163"/>
      <c r="D388" s="177" t="str">
        <f t="shared" si="40"/>
        <v/>
      </c>
      <c r="E388" s="177" t="str">
        <f t="shared" si="41"/>
        <v/>
      </c>
      <c r="F388" s="186" t="str">
        <f t="shared" si="42"/>
        <v/>
      </c>
      <c r="G388" s="163"/>
      <c r="H388" s="163"/>
      <c r="I388" s="164"/>
      <c r="J388" s="186" t="str">
        <f t="shared" si="43"/>
        <v/>
      </c>
      <c r="K388" s="164"/>
      <c r="L388" s="123"/>
      <c r="M388" s="187" t="str">
        <f>IF(COUNTIF(※編集不可※選択項目!$AG$3:$AG$11,I388&amp;K388)=1,VLOOKUP(I388&amp;K388,※編集不可※選択項目!$AG$3:$AH$11,2,FALSE),"")</f>
        <v/>
      </c>
      <c r="N388" s="182"/>
      <c r="O388" s="20"/>
      <c r="P388" s="165"/>
      <c r="Q388" s="20"/>
      <c r="R388" s="166"/>
      <c r="S388" s="97" t="str">
        <f t="shared" si="37"/>
        <v/>
      </c>
      <c r="T388" s="21" t="str">
        <f>IF($L388="","",IF($J388="単板",(※編集不可※選択項目!$Q$4*$L388+※編集不可※選択項目!$U$4),(※編集不可※選択項目!$Q$3*$L388+※編集不可※選択項目!$U$3)))</f>
        <v/>
      </c>
      <c r="U388" s="21" t="str">
        <f>IF($L388="","",IF($J388="単板",(※編集不可※選択項目!$Q$5*$L388+※編集不可※選択項目!$U$5),(※編集不可※選択項目!$Q381*$L388+※編集不可※選択項目!$U$6)))</f>
        <v/>
      </c>
      <c r="V388" s="21" t="str">
        <f>IF($L388="","",IF($J388="単板",(※編集不可※選択項目!$Q$7*$L388+※編集不可※選択項目!$U$7),(※編集不可※選択項目!$Q$8*$L388+※編集不可※選択項目!$U$8)))</f>
        <v/>
      </c>
    </row>
    <row r="389" spans="1:22" ht="25.05" customHeight="1" x14ac:dyDescent="0.2">
      <c r="A389" s="161">
        <f t="shared" si="38"/>
        <v>377</v>
      </c>
      <c r="B389" s="186" t="str">
        <f t="shared" si="39"/>
        <v/>
      </c>
      <c r="C389" s="163"/>
      <c r="D389" s="177" t="str">
        <f t="shared" si="40"/>
        <v/>
      </c>
      <c r="E389" s="177" t="str">
        <f t="shared" si="41"/>
        <v/>
      </c>
      <c r="F389" s="186" t="str">
        <f t="shared" si="42"/>
        <v/>
      </c>
      <c r="G389" s="163"/>
      <c r="H389" s="163"/>
      <c r="I389" s="164"/>
      <c r="J389" s="186" t="str">
        <f t="shared" si="43"/>
        <v/>
      </c>
      <c r="K389" s="164"/>
      <c r="L389" s="123"/>
      <c r="M389" s="187" t="str">
        <f>IF(COUNTIF(※編集不可※選択項目!$AG$3:$AG$11,I389&amp;K389)=1,VLOOKUP(I389&amp;K389,※編集不可※選択項目!$AG$3:$AH$11,2,FALSE),"")</f>
        <v/>
      </c>
      <c r="N389" s="182"/>
      <c r="O389" s="20"/>
      <c r="P389" s="165"/>
      <c r="Q389" s="20"/>
      <c r="R389" s="166"/>
      <c r="S389" s="97" t="str">
        <f t="shared" si="37"/>
        <v/>
      </c>
      <c r="T389" s="21" t="str">
        <f>IF($L389="","",IF($J389="単板",(※編集不可※選択項目!$Q$4*$L389+※編集不可※選択項目!$U$4),(※編集不可※選択項目!$Q$3*$L389+※編集不可※選択項目!$U$3)))</f>
        <v/>
      </c>
      <c r="U389" s="21" t="str">
        <f>IF($L389="","",IF($J389="単板",(※編集不可※選択項目!$Q$5*$L389+※編集不可※選択項目!$U$5),(※編集不可※選択項目!$Q382*$L389+※編集不可※選択項目!$U$6)))</f>
        <v/>
      </c>
      <c r="V389" s="21" t="str">
        <f>IF($L389="","",IF($J389="単板",(※編集不可※選択項目!$Q$7*$L389+※編集不可※選択項目!$U$7),(※編集不可※選択項目!$Q$8*$L389+※編集不可※選択項目!$U$8)))</f>
        <v/>
      </c>
    </row>
    <row r="390" spans="1:22" ht="25.05" customHeight="1" x14ac:dyDescent="0.2">
      <c r="A390" s="161">
        <f t="shared" si="38"/>
        <v>378</v>
      </c>
      <c r="B390" s="186" t="str">
        <f t="shared" si="39"/>
        <v/>
      </c>
      <c r="C390" s="163"/>
      <c r="D390" s="177" t="str">
        <f t="shared" si="40"/>
        <v/>
      </c>
      <c r="E390" s="177" t="str">
        <f t="shared" si="41"/>
        <v/>
      </c>
      <c r="F390" s="186" t="str">
        <f t="shared" si="42"/>
        <v/>
      </c>
      <c r="G390" s="163"/>
      <c r="H390" s="163"/>
      <c r="I390" s="164"/>
      <c r="J390" s="186" t="str">
        <f t="shared" si="43"/>
        <v/>
      </c>
      <c r="K390" s="164"/>
      <c r="L390" s="123"/>
      <c r="M390" s="187" t="str">
        <f>IF(COUNTIF(※編集不可※選択項目!$AG$3:$AG$11,I390&amp;K390)=1,VLOOKUP(I390&amp;K390,※編集不可※選択項目!$AG$3:$AH$11,2,FALSE),"")</f>
        <v/>
      </c>
      <c r="N390" s="182"/>
      <c r="O390" s="20"/>
      <c r="P390" s="165"/>
      <c r="Q390" s="20"/>
      <c r="R390" s="166"/>
      <c r="S390" s="97" t="str">
        <f t="shared" si="37"/>
        <v/>
      </c>
      <c r="T390" s="21" t="str">
        <f>IF($L390="","",IF($J390="単板",(※編集不可※選択項目!$Q$4*$L390+※編集不可※選択項目!$U$4),(※編集不可※選択項目!$Q$3*$L390+※編集不可※選択項目!$U$3)))</f>
        <v/>
      </c>
      <c r="U390" s="21" t="str">
        <f>IF($L390="","",IF($J390="単板",(※編集不可※選択項目!$Q$5*$L390+※編集不可※選択項目!$U$5),(※編集不可※選択項目!$Q383*$L390+※編集不可※選択項目!$U$6)))</f>
        <v/>
      </c>
      <c r="V390" s="21" t="str">
        <f>IF($L390="","",IF($J390="単板",(※編集不可※選択項目!$Q$7*$L390+※編集不可※選択項目!$U$7),(※編集不可※選択項目!$Q$8*$L390+※編集不可※選択項目!$U$8)))</f>
        <v/>
      </c>
    </row>
    <row r="391" spans="1:22" ht="25.05" customHeight="1" x14ac:dyDescent="0.2">
      <c r="A391" s="161">
        <f t="shared" si="38"/>
        <v>379</v>
      </c>
      <c r="B391" s="186" t="str">
        <f t="shared" si="39"/>
        <v/>
      </c>
      <c r="C391" s="163"/>
      <c r="D391" s="177" t="str">
        <f t="shared" si="40"/>
        <v/>
      </c>
      <c r="E391" s="177" t="str">
        <f t="shared" si="41"/>
        <v/>
      </c>
      <c r="F391" s="186" t="str">
        <f t="shared" si="42"/>
        <v/>
      </c>
      <c r="G391" s="163"/>
      <c r="H391" s="163"/>
      <c r="I391" s="164"/>
      <c r="J391" s="186" t="str">
        <f t="shared" si="43"/>
        <v/>
      </c>
      <c r="K391" s="164"/>
      <c r="L391" s="123"/>
      <c r="M391" s="187" t="str">
        <f>IF(COUNTIF(※編集不可※選択項目!$AG$3:$AG$11,I391&amp;K391)=1,VLOOKUP(I391&amp;K391,※編集不可※選択項目!$AG$3:$AH$11,2,FALSE),"")</f>
        <v/>
      </c>
      <c r="N391" s="182"/>
      <c r="O391" s="20"/>
      <c r="P391" s="165"/>
      <c r="Q391" s="20"/>
      <c r="R391" s="166"/>
      <c r="S391" s="97" t="str">
        <f t="shared" si="37"/>
        <v/>
      </c>
      <c r="T391" s="21" t="str">
        <f>IF($L391="","",IF($J391="単板",(※編集不可※選択項目!$Q$4*$L391+※編集不可※選択項目!$U$4),(※編集不可※選択項目!$Q$3*$L391+※編集不可※選択項目!$U$3)))</f>
        <v/>
      </c>
      <c r="U391" s="21" t="str">
        <f>IF($L391="","",IF($J391="単板",(※編集不可※選択項目!$Q$5*$L391+※編集不可※選択項目!$U$5),(※編集不可※選択項目!$Q384*$L391+※編集不可※選択項目!$U$6)))</f>
        <v/>
      </c>
      <c r="V391" s="21" t="str">
        <f>IF($L391="","",IF($J391="単板",(※編集不可※選択項目!$Q$7*$L391+※編集不可※選択項目!$U$7),(※編集不可※選択項目!$Q$8*$L391+※編集不可※選択項目!$U$8)))</f>
        <v/>
      </c>
    </row>
    <row r="392" spans="1:22" ht="25.05" customHeight="1" x14ac:dyDescent="0.2">
      <c r="A392" s="161">
        <f t="shared" si="38"/>
        <v>380</v>
      </c>
      <c r="B392" s="186" t="str">
        <f t="shared" si="39"/>
        <v/>
      </c>
      <c r="C392" s="163"/>
      <c r="D392" s="177" t="str">
        <f t="shared" si="40"/>
        <v/>
      </c>
      <c r="E392" s="177" t="str">
        <f t="shared" si="41"/>
        <v/>
      </c>
      <c r="F392" s="186" t="str">
        <f t="shared" si="42"/>
        <v/>
      </c>
      <c r="G392" s="163"/>
      <c r="H392" s="163"/>
      <c r="I392" s="164"/>
      <c r="J392" s="186" t="str">
        <f t="shared" si="43"/>
        <v/>
      </c>
      <c r="K392" s="164"/>
      <c r="L392" s="123"/>
      <c r="M392" s="187" t="str">
        <f>IF(COUNTIF(※編集不可※選択項目!$AG$3:$AG$11,I392&amp;K392)=1,VLOOKUP(I392&amp;K392,※編集不可※選択項目!$AG$3:$AH$11,2,FALSE),"")</f>
        <v/>
      </c>
      <c r="N392" s="182"/>
      <c r="O392" s="20"/>
      <c r="P392" s="165"/>
      <c r="Q392" s="20"/>
      <c r="R392" s="166"/>
      <c r="S392" s="97" t="str">
        <f t="shared" si="37"/>
        <v/>
      </c>
      <c r="T392" s="21" t="str">
        <f>IF($L392="","",IF($J392="単板",(※編集不可※選択項目!$Q$4*$L392+※編集不可※選択項目!$U$4),(※編集不可※選択項目!$Q$3*$L392+※編集不可※選択項目!$U$3)))</f>
        <v/>
      </c>
      <c r="U392" s="21" t="str">
        <f>IF($L392="","",IF($J392="単板",(※編集不可※選択項目!$Q$5*$L392+※編集不可※選択項目!$U$5),(※編集不可※選択項目!$Q385*$L392+※編集不可※選択項目!$U$6)))</f>
        <v/>
      </c>
      <c r="V392" s="21" t="str">
        <f>IF($L392="","",IF($J392="単板",(※編集不可※選択項目!$Q$7*$L392+※編集不可※選択項目!$U$7),(※編集不可※選択項目!$Q$8*$L392+※編集不可※選択項目!$U$8)))</f>
        <v/>
      </c>
    </row>
    <row r="393" spans="1:22" ht="25.05" customHeight="1" x14ac:dyDescent="0.2">
      <c r="A393" s="161">
        <f t="shared" si="38"/>
        <v>381</v>
      </c>
      <c r="B393" s="186" t="str">
        <f t="shared" si="39"/>
        <v/>
      </c>
      <c r="C393" s="163"/>
      <c r="D393" s="177" t="str">
        <f t="shared" si="40"/>
        <v/>
      </c>
      <c r="E393" s="177" t="str">
        <f t="shared" si="41"/>
        <v/>
      </c>
      <c r="F393" s="186" t="str">
        <f t="shared" si="42"/>
        <v/>
      </c>
      <c r="G393" s="163"/>
      <c r="H393" s="163"/>
      <c r="I393" s="164"/>
      <c r="J393" s="186" t="str">
        <f t="shared" si="43"/>
        <v/>
      </c>
      <c r="K393" s="164"/>
      <c r="L393" s="123"/>
      <c r="M393" s="187" t="str">
        <f>IF(COUNTIF(※編集不可※選択項目!$AG$3:$AG$11,I393&amp;K393)=1,VLOOKUP(I393&amp;K393,※編集不可※選択項目!$AG$3:$AH$11,2,FALSE),"")</f>
        <v/>
      </c>
      <c r="N393" s="182"/>
      <c r="O393" s="20"/>
      <c r="P393" s="165"/>
      <c r="Q393" s="20"/>
      <c r="R393" s="166"/>
      <c r="S393" s="97" t="str">
        <f t="shared" si="37"/>
        <v/>
      </c>
      <c r="T393" s="21" t="str">
        <f>IF($L393="","",IF($J393="単板",(※編集不可※選択項目!$Q$4*$L393+※編集不可※選択項目!$U$4),(※編集不可※選択項目!$Q$3*$L393+※編集不可※選択項目!$U$3)))</f>
        <v/>
      </c>
      <c r="U393" s="21" t="str">
        <f>IF($L393="","",IF($J393="単板",(※編集不可※選択項目!$Q$5*$L393+※編集不可※選択項目!$U$5),(※編集不可※選択項目!$Q386*$L393+※編集不可※選択項目!$U$6)))</f>
        <v/>
      </c>
      <c r="V393" s="21" t="str">
        <f>IF($L393="","",IF($J393="単板",(※編集不可※選択項目!$Q$7*$L393+※編集不可※選択項目!$U$7),(※編集不可※選択項目!$Q$8*$L393+※編集不可※選択項目!$U$8)))</f>
        <v/>
      </c>
    </row>
    <row r="394" spans="1:22" ht="25.05" customHeight="1" x14ac:dyDescent="0.2">
      <c r="A394" s="161">
        <f t="shared" si="38"/>
        <v>382</v>
      </c>
      <c r="B394" s="186" t="str">
        <f t="shared" si="39"/>
        <v/>
      </c>
      <c r="C394" s="163"/>
      <c r="D394" s="177" t="str">
        <f t="shared" si="40"/>
        <v/>
      </c>
      <c r="E394" s="177" t="str">
        <f t="shared" si="41"/>
        <v/>
      </c>
      <c r="F394" s="186" t="str">
        <f t="shared" si="42"/>
        <v/>
      </c>
      <c r="G394" s="163"/>
      <c r="H394" s="163"/>
      <c r="I394" s="164"/>
      <c r="J394" s="186" t="str">
        <f t="shared" si="43"/>
        <v/>
      </c>
      <c r="K394" s="164"/>
      <c r="L394" s="123"/>
      <c r="M394" s="187" t="str">
        <f>IF(COUNTIF(※編集不可※選択項目!$AG$3:$AG$11,I394&amp;K394)=1,VLOOKUP(I394&amp;K394,※編集不可※選択項目!$AG$3:$AH$11,2,FALSE),"")</f>
        <v/>
      </c>
      <c r="N394" s="182"/>
      <c r="O394" s="20"/>
      <c r="P394" s="165"/>
      <c r="Q394" s="20"/>
      <c r="R394" s="166"/>
      <c r="S394" s="97" t="str">
        <f t="shared" si="37"/>
        <v/>
      </c>
      <c r="T394" s="21" t="str">
        <f>IF($L394="","",IF($J394="単板",(※編集不可※選択項目!$Q$4*$L394+※編集不可※選択項目!$U$4),(※編集不可※選択項目!$Q$3*$L394+※編集不可※選択項目!$U$3)))</f>
        <v/>
      </c>
      <c r="U394" s="21" t="str">
        <f>IF($L394="","",IF($J394="単板",(※編集不可※選択項目!$Q$5*$L394+※編集不可※選択項目!$U$5),(※編集不可※選択項目!$Q387*$L394+※編集不可※選択項目!$U$6)))</f>
        <v/>
      </c>
      <c r="V394" s="21" t="str">
        <f>IF($L394="","",IF($J394="単板",(※編集不可※選択項目!$Q$7*$L394+※編集不可※選択項目!$U$7),(※編集不可※選択項目!$Q$8*$L394+※編集不可※選択項目!$U$8)))</f>
        <v/>
      </c>
    </row>
    <row r="395" spans="1:22" ht="25.05" customHeight="1" x14ac:dyDescent="0.2">
      <c r="A395" s="161">
        <f t="shared" si="38"/>
        <v>383</v>
      </c>
      <c r="B395" s="186" t="str">
        <f t="shared" si="39"/>
        <v/>
      </c>
      <c r="C395" s="163"/>
      <c r="D395" s="177" t="str">
        <f t="shared" si="40"/>
        <v/>
      </c>
      <c r="E395" s="177" t="str">
        <f t="shared" si="41"/>
        <v/>
      </c>
      <c r="F395" s="186" t="str">
        <f t="shared" si="42"/>
        <v/>
      </c>
      <c r="G395" s="163"/>
      <c r="H395" s="163"/>
      <c r="I395" s="164"/>
      <c r="J395" s="186" t="str">
        <f t="shared" si="43"/>
        <v/>
      </c>
      <c r="K395" s="164"/>
      <c r="L395" s="123"/>
      <c r="M395" s="187" t="str">
        <f>IF(COUNTIF(※編集不可※選択項目!$AG$3:$AG$11,I395&amp;K395)=1,VLOOKUP(I395&amp;K395,※編集不可※選択項目!$AG$3:$AH$11,2,FALSE),"")</f>
        <v/>
      </c>
      <c r="N395" s="182"/>
      <c r="O395" s="20"/>
      <c r="P395" s="165"/>
      <c r="Q395" s="20"/>
      <c r="R395" s="166"/>
      <c r="S395" s="97" t="str">
        <f t="shared" si="37"/>
        <v/>
      </c>
      <c r="T395" s="21" t="str">
        <f>IF($L395="","",IF($J395="単板",(※編集不可※選択項目!$Q$4*$L395+※編集不可※選択項目!$U$4),(※編集不可※選択項目!$Q$3*$L395+※編集不可※選択項目!$U$3)))</f>
        <v/>
      </c>
      <c r="U395" s="21" t="str">
        <f>IF($L395="","",IF($J395="単板",(※編集不可※選択項目!$Q$5*$L395+※編集不可※選択項目!$U$5),(※編集不可※選択項目!$Q388*$L395+※編集不可※選択項目!$U$6)))</f>
        <v/>
      </c>
      <c r="V395" s="21" t="str">
        <f>IF($L395="","",IF($J395="単板",(※編集不可※選択項目!$Q$7*$L395+※編集不可※選択項目!$U$7),(※編集不可※選択項目!$Q$8*$L395+※編集不可※選択項目!$U$8)))</f>
        <v/>
      </c>
    </row>
    <row r="396" spans="1:22" ht="25.05" customHeight="1" x14ac:dyDescent="0.2">
      <c r="A396" s="161">
        <f t="shared" si="38"/>
        <v>384</v>
      </c>
      <c r="B396" s="186" t="str">
        <f t="shared" si="39"/>
        <v/>
      </c>
      <c r="C396" s="163"/>
      <c r="D396" s="177" t="str">
        <f t="shared" si="40"/>
        <v/>
      </c>
      <c r="E396" s="177" t="str">
        <f t="shared" si="41"/>
        <v/>
      </c>
      <c r="F396" s="186" t="str">
        <f t="shared" si="42"/>
        <v/>
      </c>
      <c r="G396" s="163"/>
      <c r="H396" s="163"/>
      <c r="I396" s="164"/>
      <c r="J396" s="186" t="str">
        <f t="shared" si="43"/>
        <v/>
      </c>
      <c r="K396" s="164"/>
      <c r="L396" s="123"/>
      <c r="M396" s="187" t="str">
        <f>IF(COUNTIF(※編集不可※選択項目!$AG$3:$AG$11,I396&amp;K396)=1,VLOOKUP(I396&amp;K396,※編集不可※選択項目!$AG$3:$AH$11,2,FALSE),"")</f>
        <v/>
      </c>
      <c r="N396" s="182"/>
      <c r="O396" s="20"/>
      <c r="P396" s="165"/>
      <c r="Q396" s="20"/>
      <c r="R396" s="166"/>
      <c r="S396" s="97" t="str">
        <f t="shared" si="37"/>
        <v/>
      </c>
      <c r="T396" s="21" t="str">
        <f>IF($L396="","",IF($J396="単板",(※編集不可※選択項目!$Q$4*$L396+※編集不可※選択項目!$U$4),(※編集不可※選択項目!$Q$3*$L396+※編集不可※選択項目!$U$3)))</f>
        <v/>
      </c>
      <c r="U396" s="21" t="str">
        <f>IF($L396="","",IF($J396="単板",(※編集不可※選択項目!$Q$5*$L396+※編集不可※選択項目!$U$5),(※編集不可※選択項目!$Q389*$L396+※編集不可※選択項目!$U$6)))</f>
        <v/>
      </c>
      <c r="V396" s="21" t="str">
        <f>IF($L396="","",IF($J396="単板",(※編集不可※選択項目!$Q$7*$L396+※編集不可※選択項目!$U$7),(※編集不可※選択項目!$Q$8*$L396+※編集不可※選択項目!$U$8)))</f>
        <v/>
      </c>
    </row>
    <row r="397" spans="1:22" ht="25.05" customHeight="1" x14ac:dyDescent="0.2">
      <c r="A397" s="161">
        <f t="shared" si="38"/>
        <v>385</v>
      </c>
      <c r="B397" s="186" t="str">
        <f t="shared" si="39"/>
        <v/>
      </c>
      <c r="C397" s="163"/>
      <c r="D397" s="177" t="str">
        <f t="shared" si="40"/>
        <v/>
      </c>
      <c r="E397" s="177" t="str">
        <f t="shared" si="41"/>
        <v/>
      </c>
      <c r="F397" s="186" t="str">
        <f t="shared" si="42"/>
        <v/>
      </c>
      <c r="G397" s="163"/>
      <c r="H397" s="163"/>
      <c r="I397" s="164"/>
      <c r="J397" s="186" t="str">
        <f t="shared" si="43"/>
        <v/>
      </c>
      <c r="K397" s="164"/>
      <c r="L397" s="123"/>
      <c r="M397" s="187" t="str">
        <f>IF(COUNTIF(※編集不可※選択項目!$AG$3:$AG$11,I397&amp;K397)=1,VLOOKUP(I397&amp;K397,※編集不可※選択項目!$AG$3:$AH$11,2,FALSE),"")</f>
        <v/>
      </c>
      <c r="N397" s="182"/>
      <c r="O397" s="20"/>
      <c r="P397" s="165"/>
      <c r="Q397" s="20"/>
      <c r="R397" s="166"/>
      <c r="S397" s="97" t="str">
        <f t="shared" ref="S397:S460" si="44">IF($P397="","",$P397&amp;"("&amp;J$13&amp;")")</f>
        <v/>
      </c>
      <c r="T397" s="21" t="str">
        <f>IF($L397="","",IF($J397="単板",(※編集不可※選択項目!$Q$4*$L397+※編集不可※選択項目!$U$4),(※編集不可※選択項目!$Q$3*$L397+※編集不可※選択項目!$U$3)))</f>
        <v/>
      </c>
      <c r="U397" s="21" t="str">
        <f>IF($L397="","",IF($J397="単板",(※編集不可※選択項目!$Q$5*$L397+※編集不可※選択項目!$U$5),(※編集不可※選択項目!$Q390*$L397+※編集不可※選択項目!$U$6)))</f>
        <v/>
      </c>
      <c r="V397" s="21" t="str">
        <f>IF($L397="","",IF($J397="単板",(※編集不可※選択項目!$Q$7*$L397+※編集不可※選択項目!$U$7),(※編集不可※選択項目!$Q$8*$L397+※編集不可※選択項目!$U$8)))</f>
        <v/>
      </c>
    </row>
    <row r="398" spans="1:22" ht="25.05" customHeight="1" x14ac:dyDescent="0.2">
      <c r="A398" s="161">
        <f t="shared" ref="A398:A461" si="45">ROW()-12</f>
        <v>386</v>
      </c>
      <c r="B398" s="186" t="str">
        <f t="shared" ref="B398:B461" si="46">IF($C398="","","断熱窓")</f>
        <v/>
      </c>
      <c r="C398" s="163"/>
      <c r="D398" s="177" t="str">
        <f t="shared" ref="D398:D461" si="47">IF($C$2="","",IF($C398="","",$C$2))</f>
        <v/>
      </c>
      <c r="E398" s="177" t="str">
        <f t="shared" ref="E398:E461" si="48">IF($F$2="","",IF($C398="","",$F$2))</f>
        <v/>
      </c>
      <c r="F398" s="186" t="str">
        <f t="shared" ref="F398:F461" si="49">IF(G398="","",IF(K398="",G398,_xlfn.CONCAT(G398,"[",K398,"]")))</f>
        <v/>
      </c>
      <c r="G398" s="163"/>
      <c r="H398" s="163"/>
      <c r="I398" s="164"/>
      <c r="J398" s="186" t="str">
        <f t="shared" ref="J398:J461" si="50">IF(I398="","",IF(I398="単板","単板ガラス","複層ガラス"))</f>
        <v/>
      </c>
      <c r="K398" s="164"/>
      <c r="L398" s="123"/>
      <c r="M398" s="187" t="str">
        <f>IF(COUNTIF(※編集不可※選択項目!$AG$3:$AG$11,I398&amp;K398)=1,VLOOKUP(I398&amp;K398,※編集不可※選択項目!$AG$3:$AH$11,2,FALSE),"")</f>
        <v/>
      </c>
      <c r="N398" s="182"/>
      <c r="O398" s="20"/>
      <c r="P398" s="165"/>
      <c r="Q398" s="20"/>
      <c r="R398" s="166"/>
      <c r="S398" s="97" t="str">
        <f t="shared" si="44"/>
        <v/>
      </c>
      <c r="T398" s="21" t="str">
        <f>IF($L398="","",IF($J398="単板",(※編集不可※選択項目!$Q$4*$L398+※編集不可※選択項目!$U$4),(※編集不可※選択項目!$Q$3*$L398+※編集不可※選択項目!$U$3)))</f>
        <v/>
      </c>
      <c r="U398" s="21" t="str">
        <f>IF($L398="","",IF($J398="単板",(※編集不可※選択項目!$Q$5*$L398+※編集不可※選択項目!$U$5),(※編集不可※選択項目!$Q391*$L398+※編集不可※選択項目!$U$6)))</f>
        <v/>
      </c>
      <c r="V398" s="21" t="str">
        <f>IF($L398="","",IF($J398="単板",(※編集不可※選択項目!$Q$7*$L398+※編集不可※選択項目!$U$7),(※編集不可※選択項目!$Q$8*$L398+※編集不可※選択項目!$U$8)))</f>
        <v/>
      </c>
    </row>
    <row r="399" spans="1:22" ht="25.05" customHeight="1" x14ac:dyDescent="0.2">
      <c r="A399" s="161">
        <f t="shared" si="45"/>
        <v>387</v>
      </c>
      <c r="B399" s="186" t="str">
        <f t="shared" si="46"/>
        <v/>
      </c>
      <c r="C399" s="163"/>
      <c r="D399" s="177" t="str">
        <f t="shared" si="47"/>
        <v/>
      </c>
      <c r="E399" s="177" t="str">
        <f t="shared" si="48"/>
        <v/>
      </c>
      <c r="F399" s="186" t="str">
        <f t="shared" si="49"/>
        <v/>
      </c>
      <c r="G399" s="163"/>
      <c r="H399" s="163"/>
      <c r="I399" s="164"/>
      <c r="J399" s="186" t="str">
        <f t="shared" si="50"/>
        <v/>
      </c>
      <c r="K399" s="164"/>
      <c r="L399" s="123"/>
      <c r="M399" s="187" t="str">
        <f>IF(COUNTIF(※編集不可※選択項目!$AG$3:$AG$11,I399&amp;K399)=1,VLOOKUP(I399&amp;K399,※編集不可※選択項目!$AG$3:$AH$11,2,FALSE),"")</f>
        <v/>
      </c>
      <c r="N399" s="182"/>
      <c r="O399" s="20"/>
      <c r="P399" s="165"/>
      <c r="Q399" s="20"/>
      <c r="R399" s="166"/>
      <c r="S399" s="97" t="str">
        <f t="shared" si="44"/>
        <v/>
      </c>
      <c r="T399" s="21" t="str">
        <f>IF($L399="","",IF($J399="単板",(※編集不可※選択項目!$Q$4*$L399+※編集不可※選択項目!$U$4),(※編集不可※選択項目!$Q$3*$L399+※編集不可※選択項目!$U$3)))</f>
        <v/>
      </c>
      <c r="U399" s="21" t="str">
        <f>IF($L399="","",IF($J399="単板",(※編集不可※選択項目!$Q$5*$L399+※編集不可※選択項目!$U$5),(※編集不可※選択項目!$Q392*$L399+※編集不可※選択項目!$U$6)))</f>
        <v/>
      </c>
      <c r="V399" s="21" t="str">
        <f>IF($L399="","",IF($J399="単板",(※編集不可※選択項目!$Q$7*$L399+※編集不可※選択項目!$U$7),(※編集不可※選択項目!$Q$8*$L399+※編集不可※選択項目!$U$8)))</f>
        <v/>
      </c>
    </row>
    <row r="400" spans="1:22" ht="25.05" customHeight="1" x14ac:dyDescent="0.2">
      <c r="A400" s="161">
        <f t="shared" si="45"/>
        <v>388</v>
      </c>
      <c r="B400" s="186" t="str">
        <f t="shared" si="46"/>
        <v/>
      </c>
      <c r="C400" s="163"/>
      <c r="D400" s="177" t="str">
        <f t="shared" si="47"/>
        <v/>
      </c>
      <c r="E400" s="177" t="str">
        <f t="shared" si="48"/>
        <v/>
      </c>
      <c r="F400" s="186" t="str">
        <f t="shared" si="49"/>
        <v/>
      </c>
      <c r="G400" s="163"/>
      <c r="H400" s="163"/>
      <c r="I400" s="164"/>
      <c r="J400" s="186" t="str">
        <f t="shared" si="50"/>
        <v/>
      </c>
      <c r="K400" s="164"/>
      <c r="L400" s="123"/>
      <c r="M400" s="187" t="str">
        <f>IF(COUNTIF(※編集不可※選択項目!$AG$3:$AG$11,I400&amp;K400)=1,VLOOKUP(I400&amp;K400,※編集不可※選択項目!$AG$3:$AH$11,2,FALSE),"")</f>
        <v/>
      </c>
      <c r="N400" s="182"/>
      <c r="O400" s="20"/>
      <c r="P400" s="165"/>
      <c r="Q400" s="20"/>
      <c r="R400" s="166"/>
      <c r="S400" s="97" t="str">
        <f t="shared" si="44"/>
        <v/>
      </c>
      <c r="T400" s="21" t="str">
        <f>IF($L400="","",IF($J400="単板",(※編集不可※選択項目!$Q$4*$L400+※編集不可※選択項目!$U$4),(※編集不可※選択項目!$Q$3*$L400+※編集不可※選択項目!$U$3)))</f>
        <v/>
      </c>
      <c r="U400" s="21" t="str">
        <f>IF($L400="","",IF($J400="単板",(※編集不可※選択項目!$Q$5*$L400+※編集不可※選択項目!$U$5),(※編集不可※選択項目!$Q393*$L400+※編集不可※選択項目!$U$6)))</f>
        <v/>
      </c>
      <c r="V400" s="21" t="str">
        <f>IF($L400="","",IF($J400="単板",(※編集不可※選択項目!$Q$7*$L400+※編集不可※選択項目!$U$7),(※編集不可※選択項目!$Q$8*$L400+※編集不可※選択項目!$U$8)))</f>
        <v/>
      </c>
    </row>
    <row r="401" spans="1:22" ht="25.05" customHeight="1" x14ac:dyDescent="0.2">
      <c r="A401" s="161">
        <f t="shared" si="45"/>
        <v>389</v>
      </c>
      <c r="B401" s="186" t="str">
        <f t="shared" si="46"/>
        <v/>
      </c>
      <c r="C401" s="163"/>
      <c r="D401" s="177" t="str">
        <f t="shared" si="47"/>
        <v/>
      </c>
      <c r="E401" s="177" t="str">
        <f t="shared" si="48"/>
        <v/>
      </c>
      <c r="F401" s="186" t="str">
        <f t="shared" si="49"/>
        <v/>
      </c>
      <c r="G401" s="163"/>
      <c r="H401" s="163"/>
      <c r="I401" s="164"/>
      <c r="J401" s="186" t="str">
        <f t="shared" si="50"/>
        <v/>
      </c>
      <c r="K401" s="164"/>
      <c r="L401" s="123"/>
      <c r="M401" s="187" t="str">
        <f>IF(COUNTIF(※編集不可※選択項目!$AG$3:$AG$11,I401&amp;K401)=1,VLOOKUP(I401&amp;K401,※編集不可※選択項目!$AG$3:$AH$11,2,FALSE),"")</f>
        <v/>
      </c>
      <c r="N401" s="182"/>
      <c r="O401" s="20"/>
      <c r="P401" s="165"/>
      <c r="Q401" s="20"/>
      <c r="R401" s="166"/>
      <c r="S401" s="97" t="str">
        <f t="shared" si="44"/>
        <v/>
      </c>
      <c r="T401" s="21" t="str">
        <f>IF($L401="","",IF($J401="単板",(※編集不可※選択項目!$Q$4*$L401+※編集不可※選択項目!$U$4),(※編集不可※選択項目!$Q$3*$L401+※編集不可※選択項目!$U$3)))</f>
        <v/>
      </c>
      <c r="U401" s="21" t="str">
        <f>IF($L401="","",IF($J401="単板",(※編集不可※選択項目!$Q$5*$L401+※編集不可※選択項目!$U$5),(※編集不可※選択項目!$Q394*$L401+※編集不可※選択項目!$U$6)))</f>
        <v/>
      </c>
      <c r="V401" s="21" t="str">
        <f>IF($L401="","",IF($J401="単板",(※編集不可※選択項目!$Q$7*$L401+※編集不可※選択項目!$U$7),(※編集不可※選択項目!$Q$8*$L401+※編集不可※選択項目!$U$8)))</f>
        <v/>
      </c>
    </row>
    <row r="402" spans="1:22" ht="25.05" customHeight="1" x14ac:dyDescent="0.2">
      <c r="A402" s="161">
        <f t="shared" si="45"/>
        <v>390</v>
      </c>
      <c r="B402" s="186" t="str">
        <f t="shared" si="46"/>
        <v/>
      </c>
      <c r="C402" s="163"/>
      <c r="D402" s="177" t="str">
        <f t="shared" si="47"/>
        <v/>
      </c>
      <c r="E402" s="177" t="str">
        <f t="shared" si="48"/>
        <v/>
      </c>
      <c r="F402" s="186" t="str">
        <f t="shared" si="49"/>
        <v/>
      </c>
      <c r="G402" s="163"/>
      <c r="H402" s="163"/>
      <c r="I402" s="164"/>
      <c r="J402" s="186" t="str">
        <f t="shared" si="50"/>
        <v/>
      </c>
      <c r="K402" s="164"/>
      <c r="L402" s="123"/>
      <c r="M402" s="187" t="str">
        <f>IF(COUNTIF(※編集不可※選択項目!$AG$3:$AG$11,I402&amp;K402)=1,VLOOKUP(I402&amp;K402,※編集不可※選択項目!$AG$3:$AH$11,2,FALSE),"")</f>
        <v/>
      </c>
      <c r="N402" s="182"/>
      <c r="O402" s="20"/>
      <c r="P402" s="165"/>
      <c r="Q402" s="20"/>
      <c r="R402" s="166"/>
      <c r="S402" s="97" t="str">
        <f t="shared" si="44"/>
        <v/>
      </c>
      <c r="T402" s="21" t="str">
        <f>IF($L402="","",IF($J402="単板",(※編集不可※選択項目!$Q$4*$L402+※編集不可※選択項目!$U$4),(※編集不可※選択項目!$Q$3*$L402+※編集不可※選択項目!$U$3)))</f>
        <v/>
      </c>
      <c r="U402" s="21" t="str">
        <f>IF($L402="","",IF($J402="単板",(※編集不可※選択項目!$Q$5*$L402+※編集不可※選択項目!$U$5),(※編集不可※選択項目!$Q395*$L402+※編集不可※選択項目!$U$6)))</f>
        <v/>
      </c>
      <c r="V402" s="21" t="str">
        <f>IF($L402="","",IF($J402="単板",(※編集不可※選択項目!$Q$7*$L402+※編集不可※選択項目!$U$7),(※編集不可※選択項目!$Q$8*$L402+※編集不可※選択項目!$U$8)))</f>
        <v/>
      </c>
    </row>
    <row r="403" spans="1:22" ht="25.05" customHeight="1" x14ac:dyDescent="0.2">
      <c r="A403" s="161">
        <f t="shared" si="45"/>
        <v>391</v>
      </c>
      <c r="B403" s="186" t="str">
        <f t="shared" si="46"/>
        <v/>
      </c>
      <c r="C403" s="163"/>
      <c r="D403" s="177" t="str">
        <f t="shared" si="47"/>
        <v/>
      </c>
      <c r="E403" s="177" t="str">
        <f t="shared" si="48"/>
        <v/>
      </c>
      <c r="F403" s="186" t="str">
        <f t="shared" si="49"/>
        <v/>
      </c>
      <c r="G403" s="163"/>
      <c r="H403" s="163"/>
      <c r="I403" s="164"/>
      <c r="J403" s="186" t="str">
        <f t="shared" si="50"/>
        <v/>
      </c>
      <c r="K403" s="164"/>
      <c r="L403" s="123"/>
      <c r="M403" s="187" t="str">
        <f>IF(COUNTIF(※編集不可※選択項目!$AG$3:$AG$11,I403&amp;K403)=1,VLOOKUP(I403&amp;K403,※編集不可※選択項目!$AG$3:$AH$11,2,FALSE),"")</f>
        <v/>
      </c>
      <c r="N403" s="182"/>
      <c r="O403" s="20"/>
      <c r="P403" s="165"/>
      <c r="Q403" s="20"/>
      <c r="R403" s="166"/>
      <c r="S403" s="97" t="str">
        <f t="shared" si="44"/>
        <v/>
      </c>
      <c r="T403" s="21" t="str">
        <f>IF($L403="","",IF($J403="単板",(※編集不可※選択項目!$Q$4*$L403+※編集不可※選択項目!$U$4),(※編集不可※選択項目!$Q$3*$L403+※編集不可※選択項目!$U$3)))</f>
        <v/>
      </c>
      <c r="U403" s="21" t="str">
        <f>IF($L403="","",IF($J403="単板",(※編集不可※選択項目!$Q$5*$L403+※編集不可※選択項目!$U$5),(※編集不可※選択項目!$Q396*$L403+※編集不可※選択項目!$U$6)))</f>
        <v/>
      </c>
      <c r="V403" s="21" t="str">
        <f>IF($L403="","",IF($J403="単板",(※編集不可※選択項目!$Q$7*$L403+※編集不可※選択項目!$U$7),(※編集不可※選択項目!$Q$8*$L403+※編集不可※選択項目!$U$8)))</f>
        <v/>
      </c>
    </row>
    <row r="404" spans="1:22" ht="25.05" customHeight="1" x14ac:dyDescent="0.2">
      <c r="A404" s="161">
        <f t="shared" si="45"/>
        <v>392</v>
      </c>
      <c r="B404" s="186" t="str">
        <f t="shared" si="46"/>
        <v/>
      </c>
      <c r="C404" s="163"/>
      <c r="D404" s="177" t="str">
        <f t="shared" si="47"/>
        <v/>
      </c>
      <c r="E404" s="177" t="str">
        <f t="shared" si="48"/>
        <v/>
      </c>
      <c r="F404" s="186" t="str">
        <f t="shared" si="49"/>
        <v/>
      </c>
      <c r="G404" s="163"/>
      <c r="H404" s="163"/>
      <c r="I404" s="164"/>
      <c r="J404" s="186" t="str">
        <f t="shared" si="50"/>
        <v/>
      </c>
      <c r="K404" s="164"/>
      <c r="L404" s="123"/>
      <c r="M404" s="187" t="str">
        <f>IF(COUNTIF(※編集不可※選択項目!$AG$3:$AG$11,I404&amp;K404)=1,VLOOKUP(I404&amp;K404,※編集不可※選択項目!$AG$3:$AH$11,2,FALSE),"")</f>
        <v/>
      </c>
      <c r="N404" s="182"/>
      <c r="O404" s="20"/>
      <c r="P404" s="165"/>
      <c r="Q404" s="20"/>
      <c r="R404" s="166"/>
      <c r="S404" s="97" t="str">
        <f t="shared" si="44"/>
        <v/>
      </c>
      <c r="T404" s="21" t="str">
        <f>IF($L404="","",IF($J404="単板",(※編集不可※選択項目!$Q$4*$L404+※編集不可※選択項目!$U$4),(※編集不可※選択項目!$Q$3*$L404+※編集不可※選択項目!$U$3)))</f>
        <v/>
      </c>
      <c r="U404" s="21" t="str">
        <f>IF($L404="","",IF($J404="単板",(※編集不可※選択項目!$Q$5*$L404+※編集不可※選択項目!$U$5),(※編集不可※選択項目!$Q397*$L404+※編集不可※選択項目!$U$6)))</f>
        <v/>
      </c>
      <c r="V404" s="21" t="str">
        <f>IF($L404="","",IF($J404="単板",(※編集不可※選択項目!$Q$7*$L404+※編集不可※選択項目!$U$7),(※編集不可※選択項目!$Q$8*$L404+※編集不可※選択項目!$U$8)))</f>
        <v/>
      </c>
    </row>
    <row r="405" spans="1:22" ht="25.05" customHeight="1" x14ac:dyDescent="0.2">
      <c r="A405" s="161">
        <f t="shared" si="45"/>
        <v>393</v>
      </c>
      <c r="B405" s="186" t="str">
        <f t="shared" si="46"/>
        <v/>
      </c>
      <c r="C405" s="163"/>
      <c r="D405" s="177" t="str">
        <f t="shared" si="47"/>
        <v/>
      </c>
      <c r="E405" s="177" t="str">
        <f t="shared" si="48"/>
        <v/>
      </c>
      <c r="F405" s="186" t="str">
        <f t="shared" si="49"/>
        <v/>
      </c>
      <c r="G405" s="163"/>
      <c r="H405" s="163"/>
      <c r="I405" s="164"/>
      <c r="J405" s="186" t="str">
        <f t="shared" si="50"/>
        <v/>
      </c>
      <c r="K405" s="164"/>
      <c r="L405" s="123"/>
      <c r="M405" s="187" t="str">
        <f>IF(COUNTIF(※編集不可※選択項目!$AG$3:$AG$11,I405&amp;K405)=1,VLOOKUP(I405&amp;K405,※編集不可※選択項目!$AG$3:$AH$11,2,FALSE),"")</f>
        <v/>
      </c>
      <c r="N405" s="182"/>
      <c r="O405" s="20"/>
      <c r="P405" s="165"/>
      <c r="Q405" s="20"/>
      <c r="R405" s="166"/>
      <c r="S405" s="97" t="str">
        <f t="shared" si="44"/>
        <v/>
      </c>
      <c r="T405" s="21" t="str">
        <f>IF($L405="","",IF($J405="単板",(※編集不可※選択項目!$Q$4*$L405+※編集不可※選択項目!$U$4),(※編集不可※選択項目!$Q$3*$L405+※編集不可※選択項目!$U$3)))</f>
        <v/>
      </c>
      <c r="U405" s="21" t="str">
        <f>IF($L405="","",IF($J405="単板",(※編集不可※選択項目!$Q$5*$L405+※編集不可※選択項目!$U$5),(※編集不可※選択項目!$Q398*$L405+※編集不可※選択項目!$U$6)))</f>
        <v/>
      </c>
      <c r="V405" s="21" t="str">
        <f>IF($L405="","",IF($J405="単板",(※編集不可※選択項目!$Q$7*$L405+※編集不可※選択項目!$U$7),(※編集不可※選択項目!$Q$8*$L405+※編集不可※選択項目!$U$8)))</f>
        <v/>
      </c>
    </row>
    <row r="406" spans="1:22" ht="25.05" customHeight="1" x14ac:dyDescent="0.2">
      <c r="A406" s="161">
        <f t="shared" si="45"/>
        <v>394</v>
      </c>
      <c r="B406" s="186" t="str">
        <f t="shared" si="46"/>
        <v/>
      </c>
      <c r="C406" s="163"/>
      <c r="D406" s="177" t="str">
        <f t="shared" si="47"/>
        <v/>
      </c>
      <c r="E406" s="177" t="str">
        <f t="shared" si="48"/>
        <v/>
      </c>
      <c r="F406" s="186" t="str">
        <f t="shared" si="49"/>
        <v/>
      </c>
      <c r="G406" s="163"/>
      <c r="H406" s="163"/>
      <c r="I406" s="164"/>
      <c r="J406" s="186" t="str">
        <f t="shared" si="50"/>
        <v/>
      </c>
      <c r="K406" s="164"/>
      <c r="L406" s="123"/>
      <c r="M406" s="187" t="str">
        <f>IF(COUNTIF(※編集不可※選択項目!$AG$3:$AG$11,I406&amp;K406)=1,VLOOKUP(I406&amp;K406,※編集不可※選択項目!$AG$3:$AH$11,2,FALSE),"")</f>
        <v/>
      </c>
      <c r="N406" s="182"/>
      <c r="O406" s="20"/>
      <c r="P406" s="165"/>
      <c r="Q406" s="20"/>
      <c r="R406" s="166"/>
      <c r="S406" s="97" t="str">
        <f t="shared" si="44"/>
        <v/>
      </c>
      <c r="T406" s="21" t="str">
        <f>IF($L406="","",IF($J406="単板",(※編集不可※選択項目!$Q$4*$L406+※編集不可※選択項目!$U$4),(※編集不可※選択項目!$Q$3*$L406+※編集不可※選択項目!$U$3)))</f>
        <v/>
      </c>
      <c r="U406" s="21" t="str">
        <f>IF($L406="","",IF($J406="単板",(※編集不可※選択項目!$Q$5*$L406+※編集不可※選択項目!$U$5),(※編集不可※選択項目!$Q399*$L406+※編集不可※選択項目!$U$6)))</f>
        <v/>
      </c>
      <c r="V406" s="21" t="str">
        <f>IF($L406="","",IF($J406="単板",(※編集不可※選択項目!$Q$7*$L406+※編集不可※選択項目!$U$7),(※編集不可※選択項目!$Q$8*$L406+※編集不可※選択項目!$U$8)))</f>
        <v/>
      </c>
    </row>
    <row r="407" spans="1:22" ht="25.05" customHeight="1" x14ac:dyDescent="0.2">
      <c r="A407" s="161">
        <f t="shared" si="45"/>
        <v>395</v>
      </c>
      <c r="B407" s="186" t="str">
        <f t="shared" si="46"/>
        <v/>
      </c>
      <c r="C407" s="163"/>
      <c r="D407" s="177" t="str">
        <f t="shared" si="47"/>
        <v/>
      </c>
      <c r="E407" s="177" t="str">
        <f t="shared" si="48"/>
        <v/>
      </c>
      <c r="F407" s="186" t="str">
        <f t="shared" si="49"/>
        <v/>
      </c>
      <c r="G407" s="163"/>
      <c r="H407" s="163"/>
      <c r="I407" s="164"/>
      <c r="J407" s="186" t="str">
        <f t="shared" si="50"/>
        <v/>
      </c>
      <c r="K407" s="164"/>
      <c r="L407" s="123"/>
      <c r="M407" s="187" t="str">
        <f>IF(COUNTIF(※編集不可※選択項目!$AG$3:$AG$11,I407&amp;K407)=1,VLOOKUP(I407&amp;K407,※編集不可※選択項目!$AG$3:$AH$11,2,FALSE),"")</f>
        <v/>
      </c>
      <c r="N407" s="182"/>
      <c r="O407" s="20"/>
      <c r="P407" s="165"/>
      <c r="Q407" s="20"/>
      <c r="R407" s="166"/>
      <c r="S407" s="97" t="str">
        <f t="shared" si="44"/>
        <v/>
      </c>
      <c r="T407" s="21" t="str">
        <f>IF($L407="","",IF($J407="単板",(※編集不可※選択項目!$Q$4*$L407+※編集不可※選択項目!$U$4),(※編集不可※選択項目!$Q$3*$L407+※編集不可※選択項目!$U$3)))</f>
        <v/>
      </c>
      <c r="U407" s="21" t="str">
        <f>IF($L407="","",IF($J407="単板",(※編集不可※選択項目!$Q$5*$L407+※編集不可※選択項目!$U$5),(※編集不可※選択項目!$Q400*$L407+※編集不可※選択項目!$U$6)))</f>
        <v/>
      </c>
      <c r="V407" s="21" t="str">
        <f>IF($L407="","",IF($J407="単板",(※編集不可※選択項目!$Q$7*$L407+※編集不可※選択項目!$U$7),(※編集不可※選択項目!$Q$8*$L407+※編集不可※選択項目!$U$8)))</f>
        <v/>
      </c>
    </row>
    <row r="408" spans="1:22" ht="25.05" customHeight="1" x14ac:dyDescent="0.2">
      <c r="A408" s="161">
        <f t="shared" si="45"/>
        <v>396</v>
      </c>
      <c r="B408" s="186" t="str">
        <f t="shared" si="46"/>
        <v/>
      </c>
      <c r="C408" s="163"/>
      <c r="D408" s="177" t="str">
        <f t="shared" si="47"/>
        <v/>
      </c>
      <c r="E408" s="177" t="str">
        <f t="shared" si="48"/>
        <v/>
      </c>
      <c r="F408" s="186" t="str">
        <f t="shared" si="49"/>
        <v/>
      </c>
      <c r="G408" s="163"/>
      <c r="H408" s="163"/>
      <c r="I408" s="164"/>
      <c r="J408" s="186" t="str">
        <f t="shared" si="50"/>
        <v/>
      </c>
      <c r="K408" s="164"/>
      <c r="L408" s="123"/>
      <c r="M408" s="187" t="str">
        <f>IF(COUNTIF(※編集不可※選択項目!$AG$3:$AG$11,I408&amp;K408)=1,VLOOKUP(I408&amp;K408,※編集不可※選択項目!$AG$3:$AH$11,2,FALSE),"")</f>
        <v/>
      </c>
      <c r="N408" s="182"/>
      <c r="O408" s="20"/>
      <c r="P408" s="165"/>
      <c r="Q408" s="20"/>
      <c r="R408" s="166"/>
      <c r="S408" s="97" t="str">
        <f t="shared" si="44"/>
        <v/>
      </c>
      <c r="T408" s="21" t="str">
        <f>IF($L408="","",IF($J408="単板",(※編集不可※選択項目!$Q$4*$L408+※編集不可※選択項目!$U$4),(※編集不可※選択項目!$Q$3*$L408+※編集不可※選択項目!$U$3)))</f>
        <v/>
      </c>
      <c r="U408" s="21" t="str">
        <f>IF($L408="","",IF($J408="単板",(※編集不可※選択項目!$Q$5*$L408+※編集不可※選択項目!$U$5),(※編集不可※選択項目!$Q401*$L408+※編集不可※選択項目!$U$6)))</f>
        <v/>
      </c>
      <c r="V408" s="21" t="str">
        <f>IF($L408="","",IF($J408="単板",(※編集不可※選択項目!$Q$7*$L408+※編集不可※選択項目!$U$7),(※編集不可※選択項目!$Q$8*$L408+※編集不可※選択項目!$U$8)))</f>
        <v/>
      </c>
    </row>
    <row r="409" spans="1:22" ht="25.05" customHeight="1" x14ac:dyDescent="0.2">
      <c r="A409" s="161">
        <f t="shared" si="45"/>
        <v>397</v>
      </c>
      <c r="B409" s="186" t="str">
        <f t="shared" si="46"/>
        <v/>
      </c>
      <c r="C409" s="163"/>
      <c r="D409" s="177" t="str">
        <f t="shared" si="47"/>
        <v/>
      </c>
      <c r="E409" s="177" t="str">
        <f t="shared" si="48"/>
        <v/>
      </c>
      <c r="F409" s="186" t="str">
        <f t="shared" si="49"/>
        <v/>
      </c>
      <c r="G409" s="163"/>
      <c r="H409" s="163"/>
      <c r="I409" s="164"/>
      <c r="J409" s="186" t="str">
        <f t="shared" si="50"/>
        <v/>
      </c>
      <c r="K409" s="164"/>
      <c r="L409" s="123"/>
      <c r="M409" s="187" t="str">
        <f>IF(COUNTIF(※編集不可※選択項目!$AG$3:$AG$11,I409&amp;K409)=1,VLOOKUP(I409&amp;K409,※編集不可※選択項目!$AG$3:$AH$11,2,FALSE),"")</f>
        <v/>
      </c>
      <c r="N409" s="182"/>
      <c r="O409" s="20"/>
      <c r="P409" s="165"/>
      <c r="Q409" s="20"/>
      <c r="R409" s="166"/>
      <c r="S409" s="97" t="str">
        <f t="shared" si="44"/>
        <v/>
      </c>
      <c r="T409" s="21" t="str">
        <f>IF($L409="","",IF($J409="単板",(※編集不可※選択項目!$Q$4*$L409+※編集不可※選択項目!$U$4),(※編集不可※選択項目!$Q$3*$L409+※編集不可※選択項目!$U$3)))</f>
        <v/>
      </c>
      <c r="U409" s="21" t="str">
        <f>IF($L409="","",IF($J409="単板",(※編集不可※選択項目!$Q$5*$L409+※編集不可※選択項目!$U$5),(※編集不可※選択項目!$Q402*$L409+※編集不可※選択項目!$U$6)))</f>
        <v/>
      </c>
      <c r="V409" s="21" t="str">
        <f>IF($L409="","",IF($J409="単板",(※編集不可※選択項目!$Q$7*$L409+※編集不可※選択項目!$U$7),(※編集不可※選択項目!$Q$8*$L409+※編集不可※選択項目!$U$8)))</f>
        <v/>
      </c>
    </row>
    <row r="410" spans="1:22" ht="25.05" customHeight="1" x14ac:dyDescent="0.2">
      <c r="A410" s="161">
        <f t="shared" si="45"/>
        <v>398</v>
      </c>
      <c r="B410" s="186" t="str">
        <f t="shared" si="46"/>
        <v/>
      </c>
      <c r="C410" s="163"/>
      <c r="D410" s="177" t="str">
        <f t="shared" si="47"/>
        <v/>
      </c>
      <c r="E410" s="177" t="str">
        <f t="shared" si="48"/>
        <v/>
      </c>
      <c r="F410" s="186" t="str">
        <f t="shared" si="49"/>
        <v/>
      </c>
      <c r="G410" s="163"/>
      <c r="H410" s="163"/>
      <c r="I410" s="164"/>
      <c r="J410" s="186" t="str">
        <f t="shared" si="50"/>
        <v/>
      </c>
      <c r="K410" s="164"/>
      <c r="L410" s="123"/>
      <c r="M410" s="187" t="str">
        <f>IF(COUNTIF(※編集不可※選択項目!$AG$3:$AG$11,I410&amp;K410)=1,VLOOKUP(I410&amp;K410,※編集不可※選択項目!$AG$3:$AH$11,2,FALSE),"")</f>
        <v/>
      </c>
      <c r="N410" s="182"/>
      <c r="O410" s="20"/>
      <c r="P410" s="165"/>
      <c r="Q410" s="20"/>
      <c r="R410" s="166"/>
      <c r="S410" s="97" t="str">
        <f t="shared" si="44"/>
        <v/>
      </c>
      <c r="T410" s="21" t="str">
        <f>IF($L410="","",IF($J410="単板",(※編集不可※選択項目!$Q$4*$L410+※編集不可※選択項目!$U$4),(※編集不可※選択項目!$Q$3*$L410+※編集不可※選択項目!$U$3)))</f>
        <v/>
      </c>
      <c r="U410" s="21" t="str">
        <f>IF($L410="","",IF($J410="単板",(※編集不可※選択項目!$Q$5*$L410+※編集不可※選択項目!$U$5),(※編集不可※選択項目!$Q403*$L410+※編集不可※選択項目!$U$6)))</f>
        <v/>
      </c>
      <c r="V410" s="21" t="str">
        <f>IF($L410="","",IF($J410="単板",(※編集不可※選択項目!$Q$7*$L410+※編集不可※選択項目!$U$7),(※編集不可※選択項目!$Q$8*$L410+※編集不可※選択項目!$U$8)))</f>
        <v/>
      </c>
    </row>
    <row r="411" spans="1:22" ht="25.05" customHeight="1" x14ac:dyDescent="0.2">
      <c r="A411" s="161">
        <f t="shared" si="45"/>
        <v>399</v>
      </c>
      <c r="B411" s="186" t="str">
        <f t="shared" si="46"/>
        <v/>
      </c>
      <c r="C411" s="163"/>
      <c r="D411" s="177" t="str">
        <f t="shared" si="47"/>
        <v/>
      </c>
      <c r="E411" s="177" t="str">
        <f t="shared" si="48"/>
        <v/>
      </c>
      <c r="F411" s="186" t="str">
        <f t="shared" si="49"/>
        <v/>
      </c>
      <c r="G411" s="163"/>
      <c r="H411" s="163"/>
      <c r="I411" s="164"/>
      <c r="J411" s="186" t="str">
        <f t="shared" si="50"/>
        <v/>
      </c>
      <c r="K411" s="164"/>
      <c r="L411" s="123"/>
      <c r="M411" s="187" t="str">
        <f>IF(COUNTIF(※編集不可※選択項目!$AG$3:$AG$11,I411&amp;K411)=1,VLOOKUP(I411&amp;K411,※編集不可※選択項目!$AG$3:$AH$11,2,FALSE),"")</f>
        <v/>
      </c>
      <c r="N411" s="182"/>
      <c r="O411" s="20"/>
      <c r="P411" s="165"/>
      <c r="Q411" s="20"/>
      <c r="R411" s="166"/>
      <c r="S411" s="97" t="str">
        <f t="shared" si="44"/>
        <v/>
      </c>
      <c r="T411" s="21" t="str">
        <f>IF($L411="","",IF($J411="単板",(※編集不可※選択項目!$Q$4*$L411+※編集不可※選択項目!$U$4),(※編集不可※選択項目!$Q$3*$L411+※編集不可※選択項目!$U$3)))</f>
        <v/>
      </c>
      <c r="U411" s="21" t="str">
        <f>IF($L411="","",IF($J411="単板",(※編集不可※選択項目!$Q$5*$L411+※編集不可※選択項目!$U$5),(※編集不可※選択項目!$Q404*$L411+※編集不可※選択項目!$U$6)))</f>
        <v/>
      </c>
      <c r="V411" s="21" t="str">
        <f>IF($L411="","",IF($J411="単板",(※編集不可※選択項目!$Q$7*$L411+※編集不可※選択項目!$U$7),(※編集不可※選択項目!$Q$8*$L411+※編集不可※選択項目!$U$8)))</f>
        <v/>
      </c>
    </row>
    <row r="412" spans="1:22" ht="25.05" customHeight="1" x14ac:dyDescent="0.2">
      <c r="A412" s="161">
        <f t="shared" si="45"/>
        <v>400</v>
      </c>
      <c r="B412" s="186" t="str">
        <f t="shared" si="46"/>
        <v/>
      </c>
      <c r="C412" s="163"/>
      <c r="D412" s="177" t="str">
        <f t="shared" si="47"/>
        <v/>
      </c>
      <c r="E412" s="177" t="str">
        <f t="shared" si="48"/>
        <v/>
      </c>
      <c r="F412" s="186" t="str">
        <f t="shared" si="49"/>
        <v/>
      </c>
      <c r="G412" s="163"/>
      <c r="H412" s="163"/>
      <c r="I412" s="164"/>
      <c r="J412" s="186" t="str">
        <f t="shared" si="50"/>
        <v/>
      </c>
      <c r="K412" s="164"/>
      <c r="L412" s="123"/>
      <c r="M412" s="187" t="str">
        <f>IF(COUNTIF(※編集不可※選択項目!$AG$3:$AG$11,I412&amp;K412)=1,VLOOKUP(I412&amp;K412,※編集不可※選択項目!$AG$3:$AH$11,2,FALSE),"")</f>
        <v/>
      </c>
      <c r="N412" s="182"/>
      <c r="O412" s="20"/>
      <c r="P412" s="165"/>
      <c r="Q412" s="20"/>
      <c r="R412" s="166"/>
      <c r="S412" s="97" t="str">
        <f t="shared" si="44"/>
        <v/>
      </c>
      <c r="T412" s="21" t="str">
        <f>IF($L412="","",IF($J412="単板",(※編集不可※選択項目!$Q$4*$L412+※編集不可※選択項目!$U$4),(※編集不可※選択項目!$Q$3*$L412+※編集不可※選択項目!$U$3)))</f>
        <v/>
      </c>
      <c r="U412" s="21" t="str">
        <f>IF($L412="","",IF($J412="単板",(※編集不可※選択項目!$Q$5*$L412+※編集不可※選択項目!$U$5),(※編集不可※選択項目!$Q405*$L412+※編集不可※選択項目!$U$6)))</f>
        <v/>
      </c>
      <c r="V412" s="21" t="str">
        <f>IF($L412="","",IF($J412="単板",(※編集不可※選択項目!$Q$7*$L412+※編集不可※選択項目!$U$7),(※編集不可※選択項目!$Q$8*$L412+※編集不可※選択項目!$U$8)))</f>
        <v/>
      </c>
    </row>
    <row r="413" spans="1:22" ht="25.05" customHeight="1" x14ac:dyDescent="0.2">
      <c r="A413" s="161">
        <f t="shared" si="45"/>
        <v>401</v>
      </c>
      <c r="B413" s="186" t="str">
        <f t="shared" si="46"/>
        <v/>
      </c>
      <c r="C413" s="163"/>
      <c r="D413" s="177" t="str">
        <f t="shared" si="47"/>
        <v/>
      </c>
      <c r="E413" s="177" t="str">
        <f t="shared" si="48"/>
        <v/>
      </c>
      <c r="F413" s="186" t="str">
        <f t="shared" si="49"/>
        <v/>
      </c>
      <c r="G413" s="163"/>
      <c r="H413" s="163"/>
      <c r="I413" s="164"/>
      <c r="J413" s="186" t="str">
        <f t="shared" si="50"/>
        <v/>
      </c>
      <c r="K413" s="164"/>
      <c r="L413" s="123"/>
      <c r="M413" s="187" t="str">
        <f>IF(COUNTIF(※編集不可※選択項目!$AG$3:$AG$11,I413&amp;K413)=1,VLOOKUP(I413&amp;K413,※編集不可※選択項目!$AG$3:$AH$11,2,FALSE),"")</f>
        <v/>
      </c>
      <c r="N413" s="182"/>
      <c r="O413" s="20"/>
      <c r="P413" s="165"/>
      <c r="Q413" s="20"/>
      <c r="R413" s="166"/>
      <c r="S413" s="97" t="str">
        <f t="shared" si="44"/>
        <v/>
      </c>
      <c r="T413" s="21" t="str">
        <f>IF($L413="","",IF($J413="単板",(※編集不可※選択項目!$Q$4*$L413+※編集不可※選択項目!$U$4),(※編集不可※選択項目!$Q$3*$L413+※編集不可※選択項目!$U$3)))</f>
        <v/>
      </c>
      <c r="U413" s="21" t="str">
        <f>IF($L413="","",IF($J413="単板",(※編集不可※選択項目!$Q$5*$L413+※編集不可※選択項目!$U$5),(※編集不可※選択項目!$Q406*$L413+※編集不可※選択項目!$U$6)))</f>
        <v/>
      </c>
      <c r="V413" s="21" t="str">
        <f>IF($L413="","",IF($J413="単板",(※編集不可※選択項目!$Q$7*$L413+※編集不可※選択項目!$U$7),(※編集不可※選択項目!$Q$8*$L413+※編集不可※選択項目!$U$8)))</f>
        <v/>
      </c>
    </row>
    <row r="414" spans="1:22" ht="25.05" customHeight="1" x14ac:dyDescent="0.2">
      <c r="A414" s="161">
        <f t="shared" si="45"/>
        <v>402</v>
      </c>
      <c r="B414" s="186" t="str">
        <f t="shared" si="46"/>
        <v/>
      </c>
      <c r="C414" s="163"/>
      <c r="D414" s="177" t="str">
        <f t="shared" si="47"/>
        <v/>
      </c>
      <c r="E414" s="177" t="str">
        <f t="shared" si="48"/>
        <v/>
      </c>
      <c r="F414" s="186" t="str">
        <f t="shared" si="49"/>
        <v/>
      </c>
      <c r="G414" s="163"/>
      <c r="H414" s="163"/>
      <c r="I414" s="164"/>
      <c r="J414" s="186" t="str">
        <f t="shared" si="50"/>
        <v/>
      </c>
      <c r="K414" s="164"/>
      <c r="L414" s="123"/>
      <c r="M414" s="187" t="str">
        <f>IF(COUNTIF(※編集不可※選択項目!$AG$3:$AG$11,I414&amp;K414)=1,VLOOKUP(I414&amp;K414,※編集不可※選択項目!$AG$3:$AH$11,2,FALSE),"")</f>
        <v/>
      </c>
      <c r="N414" s="182"/>
      <c r="O414" s="20"/>
      <c r="P414" s="165"/>
      <c r="Q414" s="20"/>
      <c r="R414" s="166"/>
      <c r="S414" s="97" t="str">
        <f t="shared" si="44"/>
        <v/>
      </c>
      <c r="T414" s="21" t="str">
        <f>IF($L414="","",IF($J414="単板",(※編集不可※選択項目!$Q$4*$L414+※編集不可※選択項目!$U$4),(※編集不可※選択項目!$Q$3*$L414+※編集不可※選択項目!$U$3)))</f>
        <v/>
      </c>
      <c r="U414" s="21" t="str">
        <f>IF($L414="","",IF($J414="単板",(※編集不可※選択項目!$Q$5*$L414+※編集不可※選択項目!$U$5),(※編集不可※選択項目!$Q407*$L414+※編集不可※選択項目!$U$6)))</f>
        <v/>
      </c>
      <c r="V414" s="21" t="str">
        <f>IF($L414="","",IF($J414="単板",(※編集不可※選択項目!$Q$7*$L414+※編集不可※選択項目!$U$7),(※編集不可※選択項目!$Q$8*$L414+※編集不可※選択項目!$U$8)))</f>
        <v/>
      </c>
    </row>
    <row r="415" spans="1:22" ht="25.05" customHeight="1" x14ac:dyDescent="0.2">
      <c r="A415" s="161">
        <f t="shared" si="45"/>
        <v>403</v>
      </c>
      <c r="B415" s="186" t="str">
        <f t="shared" si="46"/>
        <v/>
      </c>
      <c r="C415" s="163"/>
      <c r="D415" s="177" t="str">
        <f t="shared" si="47"/>
        <v/>
      </c>
      <c r="E415" s="177" t="str">
        <f t="shared" si="48"/>
        <v/>
      </c>
      <c r="F415" s="186" t="str">
        <f t="shared" si="49"/>
        <v/>
      </c>
      <c r="G415" s="163"/>
      <c r="H415" s="163"/>
      <c r="I415" s="164"/>
      <c r="J415" s="186" t="str">
        <f t="shared" si="50"/>
        <v/>
      </c>
      <c r="K415" s="164"/>
      <c r="L415" s="123"/>
      <c r="M415" s="187" t="str">
        <f>IF(COUNTIF(※編集不可※選択項目!$AG$3:$AG$11,I415&amp;K415)=1,VLOOKUP(I415&amp;K415,※編集不可※選択項目!$AG$3:$AH$11,2,FALSE),"")</f>
        <v/>
      </c>
      <c r="N415" s="182"/>
      <c r="O415" s="20"/>
      <c r="P415" s="165"/>
      <c r="Q415" s="20"/>
      <c r="R415" s="166"/>
      <c r="S415" s="97" t="str">
        <f t="shared" si="44"/>
        <v/>
      </c>
      <c r="T415" s="21" t="str">
        <f>IF($L415="","",IF($J415="単板",(※編集不可※選択項目!$Q$4*$L415+※編集不可※選択項目!$U$4),(※編集不可※選択項目!$Q$3*$L415+※編集不可※選択項目!$U$3)))</f>
        <v/>
      </c>
      <c r="U415" s="21" t="str">
        <f>IF($L415="","",IF($J415="単板",(※編集不可※選択項目!$Q$5*$L415+※編集不可※選択項目!$U$5),(※編集不可※選択項目!$Q408*$L415+※編集不可※選択項目!$U$6)))</f>
        <v/>
      </c>
      <c r="V415" s="21" t="str">
        <f>IF($L415="","",IF($J415="単板",(※編集不可※選択項目!$Q$7*$L415+※編集不可※選択項目!$U$7),(※編集不可※選択項目!$Q$8*$L415+※編集不可※選択項目!$U$8)))</f>
        <v/>
      </c>
    </row>
    <row r="416" spans="1:22" ht="25.05" customHeight="1" x14ac:dyDescent="0.2">
      <c r="A416" s="161">
        <f t="shared" si="45"/>
        <v>404</v>
      </c>
      <c r="B416" s="186" t="str">
        <f t="shared" si="46"/>
        <v/>
      </c>
      <c r="C416" s="163"/>
      <c r="D416" s="177" t="str">
        <f t="shared" si="47"/>
        <v/>
      </c>
      <c r="E416" s="177" t="str">
        <f t="shared" si="48"/>
        <v/>
      </c>
      <c r="F416" s="186" t="str">
        <f t="shared" si="49"/>
        <v/>
      </c>
      <c r="G416" s="163"/>
      <c r="H416" s="163"/>
      <c r="I416" s="164"/>
      <c r="J416" s="186" t="str">
        <f t="shared" si="50"/>
        <v/>
      </c>
      <c r="K416" s="164"/>
      <c r="L416" s="123"/>
      <c r="M416" s="187" t="str">
        <f>IF(COUNTIF(※編集不可※選択項目!$AG$3:$AG$11,I416&amp;K416)=1,VLOOKUP(I416&amp;K416,※編集不可※選択項目!$AG$3:$AH$11,2,FALSE),"")</f>
        <v/>
      </c>
      <c r="N416" s="182"/>
      <c r="O416" s="20"/>
      <c r="P416" s="165"/>
      <c r="Q416" s="20"/>
      <c r="R416" s="166"/>
      <c r="S416" s="97" t="str">
        <f t="shared" si="44"/>
        <v/>
      </c>
      <c r="T416" s="21" t="str">
        <f>IF($L416="","",IF($J416="単板",(※編集不可※選択項目!$Q$4*$L416+※編集不可※選択項目!$U$4),(※編集不可※選択項目!$Q$3*$L416+※編集不可※選択項目!$U$3)))</f>
        <v/>
      </c>
      <c r="U416" s="21" t="str">
        <f>IF($L416="","",IF($J416="単板",(※編集不可※選択項目!$Q$5*$L416+※編集不可※選択項目!$U$5),(※編集不可※選択項目!$Q409*$L416+※編集不可※選択項目!$U$6)))</f>
        <v/>
      </c>
      <c r="V416" s="21" t="str">
        <f>IF($L416="","",IF($J416="単板",(※編集不可※選択項目!$Q$7*$L416+※編集不可※選択項目!$U$7),(※編集不可※選択項目!$Q$8*$L416+※編集不可※選択項目!$U$8)))</f>
        <v/>
      </c>
    </row>
    <row r="417" spans="1:22" ht="25.05" customHeight="1" x14ac:dyDescent="0.2">
      <c r="A417" s="161">
        <f t="shared" si="45"/>
        <v>405</v>
      </c>
      <c r="B417" s="186" t="str">
        <f t="shared" si="46"/>
        <v/>
      </c>
      <c r="C417" s="163"/>
      <c r="D417" s="177" t="str">
        <f t="shared" si="47"/>
        <v/>
      </c>
      <c r="E417" s="177" t="str">
        <f t="shared" si="48"/>
        <v/>
      </c>
      <c r="F417" s="186" t="str">
        <f t="shared" si="49"/>
        <v/>
      </c>
      <c r="G417" s="163"/>
      <c r="H417" s="163"/>
      <c r="I417" s="164"/>
      <c r="J417" s="186" t="str">
        <f t="shared" si="50"/>
        <v/>
      </c>
      <c r="K417" s="164"/>
      <c r="L417" s="123"/>
      <c r="M417" s="187" t="str">
        <f>IF(COUNTIF(※編集不可※選択項目!$AG$3:$AG$11,I417&amp;K417)=1,VLOOKUP(I417&amp;K417,※編集不可※選択項目!$AG$3:$AH$11,2,FALSE),"")</f>
        <v/>
      </c>
      <c r="N417" s="182"/>
      <c r="O417" s="20"/>
      <c r="P417" s="165"/>
      <c r="Q417" s="20"/>
      <c r="R417" s="166"/>
      <c r="S417" s="97" t="str">
        <f t="shared" si="44"/>
        <v/>
      </c>
      <c r="T417" s="21" t="str">
        <f>IF($L417="","",IF($J417="単板",(※編集不可※選択項目!$Q$4*$L417+※編集不可※選択項目!$U$4),(※編集不可※選択項目!$Q$3*$L417+※編集不可※選択項目!$U$3)))</f>
        <v/>
      </c>
      <c r="U417" s="21" t="str">
        <f>IF($L417="","",IF($J417="単板",(※編集不可※選択項目!$Q$5*$L417+※編集不可※選択項目!$U$5),(※編集不可※選択項目!$Q410*$L417+※編集不可※選択項目!$U$6)))</f>
        <v/>
      </c>
      <c r="V417" s="21" t="str">
        <f>IF($L417="","",IF($J417="単板",(※編集不可※選択項目!$Q$7*$L417+※編集不可※選択項目!$U$7),(※編集不可※選択項目!$Q$8*$L417+※編集不可※選択項目!$U$8)))</f>
        <v/>
      </c>
    </row>
    <row r="418" spans="1:22" ht="25.05" customHeight="1" x14ac:dyDescent="0.2">
      <c r="A418" s="161">
        <f t="shared" si="45"/>
        <v>406</v>
      </c>
      <c r="B418" s="186" t="str">
        <f t="shared" si="46"/>
        <v/>
      </c>
      <c r="C418" s="163"/>
      <c r="D418" s="177" t="str">
        <f t="shared" si="47"/>
        <v/>
      </c>
      <c r="E418" s="177" t="str">
        <f t="shared" si="48"/>
        <v/>
      </c>
      <c r="F418" s="186" t="str">
        <f t="shared" si="49"/>
        <v/>
      </c>
      <c r="G418" s="163"/>
      <c r="H418" s="163"/>
      <c r="I418" s="164"/>
      <c r="J418" s="186" t="str">
        <f t="shared" si="50"/>
        <v/>
      </c>
      <c r="K418" s="164"/>
      <c r="L418" s="123"/>
      <c r="M418" s="187" t="str">
        <f>IF(COUNTIF(※編集不可※選択項目!$AG$3:$AG$11,I418&amp;K418)=1,VLOOKUP(I418&amp;K418,※編集不可※選択項目!$AG$3:$AH$11,2,FALSE),"")</f>
        <v/>
      </c>
      <c r="N418" s="182"/>
      <c r="O418" s="20"/>
      <c r="P418" s="165"/>
      <c r="Q418" s="20"/>
      <c r="R418" s="166"/>
      <c r="S418" s="97" t="str">
        <f t="shared" si="44"/>
        <v/>
      </c>
      <c r="T418" s="21" t="str">
        <f>IF($L418="","",IF($J418="単板",(※編集不可※選択項目!$Q$4*$L418+※編集不可※選択項目!$U$4),(※編集不可※選択項目!$Q$3*$L418+※編集不可※選択項目!$U$3)))</f>
        <v/>
      </c>
      <c r="U418" s="21" t="str">
        <f>IF($L418="","",IF($J418="単板",(※編集不可※選択項目!$Q$5*$L418+※編集不可※選択項目!$U$5),(※編集不可※選択項目!$Q411*$L418+※編集不可※選択項目!$U$6)))</f>
        <v/>
      </c>
      <c r="V418" s="21" t="str">
        <f>IF($L418="","",IF($J418="単板",(※編集不可※選択項目!$Q$7*$L418+※編集不可※選択項目!$U$7),(※編集不可※選択項目!$Q$8*$L418+※編集不可※選択項目!$U$8)))</f>
        <v/>
      </c>
    </row>
    <row r="419" spans="1:22" ht="25.05" customHeight="1" x14ac:dyDescent="0.2">
      <c r="A419" s="161">
        <f t="shared" si="45"/>
        <v>407</v>
      </c>
      <c r="B419" s="186" t="str">
        <f t="shared" si="46"/>
        <v/>
      </c>
      <c r="C419" s="163"/>
      <c r="D419" s="177" t="str">
        <f t="shared" si="47"/>
        <v/>
      </c>
      <c r="E419" s="177" t="str">
        <f t="shared" si="48"/>
        <v/>
      </c>
      <c r="F419" s="186" t="str">
        <f t="shared" si="49"/>
        <v/>
      </c>
      <c r="G419" s="163"/>
      <c r="H419" s="163"/>
      <c r="I419" s="164"/>
      <c r="J419" s="186" t="str">
        <f t="shared" si="50"/>
        <v/>
      </c>
      <c r="K419" s="164"/>
      <c r="L419" s="123"/>
      <c r="M419" s="187" t="str">
        <f>IF(COUNTIF(※編集不可※選択項目!$AG$3:$AG$11,I419&amp;K419)=1,VLOOKUP(I419&amp;K419,※編集不可※選択項目!$AG$3:$AH$11,2,FALSE),"")</f>
        <v/>
      </c>
      <c r="N419" s="182"/>
      <c r="O419" s="20"/>
      <c r="P419" s="165"/>
      <c r="Q419" s="20"/>
      <c r="R419" s="166"/>
      <c r="S419" s="97" t="str">
        <f t="shared" si="44"/>
        <v/>
      </c>
      <c r="T419" s="21" t="str">
        <f>IF($L419="","",IF($J419="単板",(※編集不可※選択項目!$Q$4*$L419+※編集不可※選択項目!$U$4),(※編集不可※選択項目!$Q$3*$L419+※編集不可※選択項目!$U$3)))</f>
        <v/>
      </c>
      <c r="U419" s="21" t="str">
        <f>IF($L419="","",IF($J419="単板",(※編集不可※選択項目!$Q$5*$L419+※編集不可※選択項目!$U$5),(※編集不可※選択項目!$Q412*$L419+※編集不可※選択項目!$U$6)))</f>
        <v/>
      </c>
      <c r="V419" s="21" t="str">
        <f>IF($L419="","",IF($J419="単板",(※編集不可※選択項目!$Q$7*$L419+※編集不可※選択項目!$U$7),(※編集不可※選択項目!$Q$8*$L419+※編集不可※選択項目!$U$8)))</f>
        <v/>
      </c>
    </row>
    <row r="420" spans="1:22" ht="25.05" customHeight="1" x14ac:dyDescent="0.2">
      <c r="A420" s="161">
        <f t="shared" si="45"/>
        <v>408</v>
      </c>
      <c r="B420" s="186" t="str">
        <f t="shared" si="46"/>
        <v/>
      </c>
      <c r="C420" s="163"/>
      <c r="D420" s="177" t="str">
        <f t="shared" si="47"/>
        <v/>
      </c>
      <c r="E420" s="177" t="str">
        <f t="shared" si="48"/>
        <v/>
      </c>
      <c r="F420" s="186" t="str">
        <f t="shared" si="49"/>
        <v/>
      </c>
      <c r="G420" s="163"/>
      <c r="H420" s="163"/>
      <c r="I420" s="164"/>
      <c r="J420" s="186" t="str">
        <f t="shared" si="50"/>
        <v/>
      </c>
      <c r="K420" s="164"/>
      <c r="L420" s="123"/>
      <c r="M420" s="187" t="str">
        <f>IF(COUNTIF(※編集不可※選択項目!$AG$3:$AG$11,I420&amp;K420)=1,VLOOKUP(I420&amp;K420,※編集不可※選択項目!$AG$3:$AH$11,2,FALSE),"")</f>
        <v/>
      </c>
      <c r="N420" s="182"/>
      <c r="O420" s="20"/>
      <c r="P420" s="165"/>
      <c r="Q420" s="20"/>
      <c r="R420" s="166"/>
      <c r="S420" s="97" t="str">
        <f t="shared" si="44"/>
        <v/>
      </c>
      <c r="T420" s="21" t="str">
        <f>IF($L420="","",IF($J420="単板",(※編集不可※選択項目!$Q$4*$L420+※編集不可※選択項目!$U$4),(※編集不可※選択項目!$Q$3*$L420+※編集不可※選択項目!$U$3)))</f>
        <v/>
      </c>
      <c r="U420" s="21" t="str">
        <f>IF($L420="","",IF($J420="単板",(※編集不可※選択項目!$Q$5*$L420+※編集不可※選択項目!$U$5),(※編集不可※選択項目!$Q413*$L420+※編集不可※選択項目!$U$6)))</f>
        <v/>
      </c>
      <c r="V420" s="21" t="str">
        <f>IF($L420="","",IF($J420="単板",(※編集不可※選択項目!$Q$7*$L420+※編集不可※選択項目!$U$7),(※編集不可※選択項目!$Q$8*$L420+※編集不可※選択項目!$U$8)))</f>
        <v/>
      </c>
    </row>
    <row r="421" spans="1:22" ht="25.05" customHeight="1" x14ac:dyDescent="0.2">
      <c r="A421" s="161">
        <f t="shared" si="45"/>
        <v>409</v>
      </c>
      <c r="B421" s="186" t="str">
        <f t="shared" si="46"/>
        <v/>
      </c>
      <c r="C421" s="163"/>
      <c r="D421" s="177" t="str">
        <f t="shared" si="47"/>
        <v/>
      </c>
      <c r="E421" s="177" t="str">
        <f t="shared" si="48"/>
        <v/>
      </c>
      <c r="F421" s="186" t="str">
        <f t="shared" si="49"/>
        <v/>
      </c>
      <c r="G421" s="163"/>
      <c r="H421" s="163"/>
      <c r="I421" s="164"/>
      <c r="J421" s="186" t="str">
        <f t="shared" si="50"/>
        <v/>
      </c>
      <c r="K421" s="164"/>
      <c r="L421" s="123"/>
      <c r="M421" s="187" t="str">
        <f>IF(COUNTIF(※編集不可※選択項目!$AG$3:$AG$11,I421&amp;K421)=1,VLOOKUP(I421&amp;K421,※編集不可※選択項目!$AG$3:$AH$11,2,FALSE),"")</f>
        <v/>
      </c>
      <c r="N421" s="182"/>
      <c r="O421" s="20"/>
      <c r="P421" s="165"/>
      <c r="Q421" s="20"/>
      <c r="R421" s="166"/>
      <c r="S421" s="97" t="str">
        <f t="shared" si="44"/>
        <v/>
      </c>
      <c r="T421" s="21" t="str">
        <f>IF($L421="","",IF($J421="単板",(※編集不可※選択項目!$Q$4*$L421+※編集不可※選択項目!$U$4),(※編集不可※選択項目!$Q$3*$L421+※編集不可※選択項目!$U$3)))</f>
        <v/>
      </c>
      <c r="U421" s="21" t="str">
        <f>IF($L421="","",IF($J421="単板",(※編集不可※選択項目!$Q$5*$L421+※編集不可※選択項目!$U$5),(※編集不可※選択項目!$Q414*$L421+※編集不可※選択項目!$U$6)))</f>
        <v/>
      </c>
      <c r="V421" s="21" t="str">
        <f>IF($L421="","",IF($J421="単板",(※編集不可※選択項目!$Q$7*$L421+※編集不可※選択項目!$U$7),(※編集不可※選択項目!$Q$8*$L421+※編集不可※選択項目!$U$8)))</f>
        <v/>
      </c>
    </row>
    <row r="422" spans="1:22" ht="25.05" customHeight="1" x14ac:dyDescent="0.2">
      <c r="A422" s="161">
        <f t="shared" si="45"/>
        <v>410</v>
      </c>
      <c r="B422" s="186" t="str">
        <f t="shared" si="46"/>
        <v/>
      </c>
      <c r="C422" s="163"/>
      <c r="D422" s="177" t="str">
        <f t="shared" si="47"/>
        <v/>
      </c>
      <c r="E422" s="177" t="str">
        <f t="shared" si="48"/>
        <v/>
      </c>
      <c r="F422" s="186" t="str">
        <f t="shared" si="49"/>
        <v/>
      </c>
      <c r="G422" s="163"/>
      <c r="H422" s="163"/>
      <c r="I422" s="164"/>
      <c r="J422" s="186" t="str">
        <f t="shared" si="50"/>
        <v/>
      </c>
      <c r="K422" s="164"/>
      <c r="L422" s="123"/>
      <c r="M422" s="187" t="str">
        <f>IF(COUNTIF(※編集不可※選択項目!$AG$3:$AG$11,I422&amp;K422)=1,VLOOKUP(I422&amp;K422,※編集不可※選択項目!$AG$3:$AH$11,2,FALSE),"")</f>
        <v/>
      </c>
      <c r="N422" s="182"/>
      <c r="O422" s="20"/>
      <c r="P422" s="165"/>
      <c r="Q422" s="20"/>
      <c r="R422" s="166"/>
      <c r="S422" s="97" t="str">
        <f t="shared" si="44"/>
        <v/>
      </c>
      <c r="T422" s="21" t="str">
        <f>IF($L422="","",IF($J422="単板",(※編集不可※選択項目!$Q$4*$L422+※編集不可※選択項目!$U$4),(※編集不可※選択項目!$Q$3*$L422+※編集不可※選択項目!$U$3)))</f>
        <v/>
      </c>
      <c r="U422" s="21" t="str">
        <f>IF($L422="","",IF($J422="単板",(※編集不可※選択項目!$Q$5*$L422+※編集不可※選択項目!$U$5),(※編集不可※選択項目!$Q415*$L422+※編集不可※選択項目!$U$6)))</f>
        <v/>
      </c>
      <c r="V422" s="21" t="str">
        <f>IF($L422="","",IF($J422="単板",(※編集不可※選択項目!$Q$7*$L422+※編集不可※選択項目!$U$7),(※編集不可※選択項目!$Q$8*$L422+※編集不可※選択項目!$U$8)))</f>
        <v/>
      </c>
    </row>
    <row r="423" spans="1:22" ht="25.05" customHeight="1" x14ac:dyDescent="0.2">
      <c r="A423" s="161">
        <f t="shared" si="45"/>
        <v>411</v>
      </c>
      <c r="B423" s="186" t="str">
        <f t="shared" si="46"/>
        <v/>
      </c>
      <c r="C423" s="163"/>
      <c r="D423" s="177" t="str">
        <f t="shared" si="47"/>
        <v/>
      </c>
      <c r="E423" s="177" t="str">
        <f t="shared" si="48"/>
        <v/>
      </c>
      <c r="F423" s="186" t="str">
        <f t="shared" si="49"/>
        <v/>
      </c>
      <c r="G423" s="163"/>
      <c r="H423" s="163"/>
      <c r="I423" s="164"/>
      <c r="J423" s="186" t="str">
        <f t="shared" si="50"/>
        <v/>
      </c>
      <c r="K423" s="164"/>
      <c r="L423" s="123"/>
      <c r="M423" s="187" t="str">
        <f>IF(COUNTIF(※編集不可※選択項目!$AG$3:$AG$11,I423&amp;K423)=1,VLOOKUP(I423&amp;K423,※編集不可※選択項目!$AG$3:$AH$11,2,FALSE),"")</f>
        <v/>
      </c>
      <c r="N423" s="182"/>
      <c r="O423" s="20"/>
      <c r="P423" s="165"/>
      <c r="Q423" s="20"/>
      <c r="R423" s="166"/>
      <c r="S423" s="97" t="str">
        <f t="shared" si="44"/>
        <v/>
      </c>
      <c r="T423" s="21" t="str">
        <f>IF($L423="","",IF($J423="単板",(※編集不可※選択項目!$Q$4*$L423+※編集不可※選択項目!$U$4),(※編集不可※選択項目!$Q$3*$L423+※編集不可※選択項目!$U$3)))</f>
        <v/>
      </c>
      <c r="U423" s="21" t="str">
        <f>IF($L423="","",IF($J423="単板",(※編集不可※選択項目!$Q$5*$L423+※編集不可※選択項目!$U$5),(※編集不可※選択項目!$Q416*$L423+※編集不可※選択項目!$U$6)))</f>
        <v/>
      </c>
      <c r="V423" s="21" t="str">
        <f>IF($L423="","",IF($J423="単板",(※編集不可※選択項目!$Q$7*$L423+※編集不可※選択項目!$U$7),(※編集不可※選択項目!$Q$8*$L423+※編集不可※選択項目!$U$8)))</f>
        <v/>
      </c>
    </row>
    <row r="424" spans="1:22" ht="25.05" customHeight="1" x14ac:dyDescent="0.2">
      <c r="A424" s="161">
        <f t="shared" si="45"/>
        <v>412</v>
      </c>
      <c r="B424" s="186" t="str">
        <f t="shared" si="46"/>
        <v/>
      </c>
      <c r="C424" s="163"/>
      <c r="D424" s="177" t="str">
        <f t="shared" si="47"/>
        <v/>
      </c>
      <c r="E424" s="177" t="str">
        <f t="shared" si="48"/>
        <v/>
      </c>
      <c r="F424" s="186" t="str">
        <f t="shared" si="49"/>
        <v/>
      </c>
      <c r="G424" s="163"/>
      <c r="H424" s="163"/>
      <c r="I424" s="164"/>
      <c r="J424" s="186" t="str">
        <f t="shared" si="50"/>
        <v/>
      </c>
      <c r="K424" s="164"/>
      <c r="L424" s="123"/>
      <c r="M424" s="187" t="str">
        <f>IF(COUNTIF(※編集不可※選択項目!$AG$3:$AG$11,I424&amp;K424)=1,VLOOKUP(I424&amp;K424,※編集不可※選択項目!$AG$3:$AH$11,2,FALSE),"")</f>
        <v/>
      </c>
      <c r="N424" s="182"/>
      <c r="O424" s="20"/>
      <c r="P424" s="165"/>
      <c r="Q424" s="20"/>
      <c r="R424" s="166"/>
      <c r="S424" s="97" t="str">
        <f t="shared" si="44"/>
        <v/>
      </c>
      <c r="T424" s="21" t="str">
        <f>IF($L424="","",IF($J424="単板",(※編集不可※選択項目!$Q$4*$L424+※編集不可※選択項目!$U$4),(※編集不可※選択項目!$Q$3*$L424+※編集不可※選択項目!$U$3)))</f>
        <v/>
      </c>
      <c r="U424" s="21" t="str">
        <f>IF($L424="","",IF($J424="単板",(※編集不可※選択項目!$Q$5*$L424+※編集不可※選択項目!$U$5),(※編集不可※選択項目!$Q417*$L424+※編集不可※選択項目!$U$6)))</f>
        <v/>
      </c>
      <c r="V424" s="21" t="str">
        <f>IF($L424="","",IF($J424="単板",(※編集不可※選択項目!$Q$7*$L424+※編集不可※選択項目!$U$7),(※編集不可※選択項目!$Q$8*$L424+※編集不可※選択項目!$U$8)))</f>
        <v/>
      </c>
    </row>
    <row r="425" spans="1:22" ht="25.05" customHeight="1" x14ac:dyDescent="0.2">
      <c r="A425" s="161">
        <f t="shared" si="45"/>
        <v>413</v>
      </c>
      <c r="B425" s="186" t="str">
        <f t="shared" si="46"/>
        <v/>
      </c>
      <c r="C425" s="163"/>
      <c r="D425" s="177" t="str">
        <f t="shared" si="47"/>
        <v/>
      </c>
      <c r="E425" s="177" t="str">
        <f t="shared" si="48"/>
        <v/>
      </c>
      <c r="F425" s="186" t="str">
        <f t="shared" si="49"/>
        <v/>
      </c>
      <c r="G425" s="163"/>
      <c r="H425" s="163"/>
      <c r="I425" s="164"/>
      <c r="J425" s="186" t="str">
        <f t="shared" si="50"/>
        <v/>
      </c>
      <c r="K425" s="164"/>
      <c r="L425" s="123"/>
      <c r="M425" s="187" t="str">
        <f>IF(COUNTIF(※編集不可※選択項目!$AG$3:$AG$11,I425&amp;K425)=1,VLOOKUP(I425&amp;K425,※編集不可※選択項目!$AG$3:$AH$11,2,FALSE),"")</f>
        <v/>
      </c>
      <c r="N425" s="182"/>
      <c r="O425" s="20"/>
      <c r="P425" s="165"/>
      <c r="Q425" s="20"/>
      <c r="R425" s="166"/>
      <c r="S425" s="97" t="str">
        <f t="shared" si="44"/>
        <v/>
      </c>
      <c r="T425" s="21" t="str">
        <f>IF($L425="","",IF($J425="単板",(※編集不可※選択項目!$Q$4*$L425+※編集不可※選択項目!$U$4),(※編集不可※選択項目!$Q$3*$L425+※編集不可※選択項目!$U$3)))</f>
        <v/>
      </c>
      <c r="U425" s="21" t="str">
        <f>IF($L425="","",IF($J425="単板",(※編集不可※選択項目!$Q$5*$L425+※編集不可※選択項目!$U$5),(※編集不可※選択項目!$Q418*$L425+※編集不可※選択項目!$U$6)))</f>
        <v/>
      </c>
      <c r="V425" s="21" t="str">
        <f>IF($L425="","",IF($J425="単板",(※編集不可※選択項目!$Q$7*$L425+※編集不可※選択項目!$U$7),(※編集不可※選択項目!$Q$8*$L425+※編集不可※選択項目!$U$8)))</f>
        <v/>
      </c>
    </row>
    <row r="426" spans="1:22" ht="25.05" customHeight="1" x14ac:dyDescent="0.2">
      <c r="A426" s="161">
        <f t="shared" si="45"/>
        <v>414</v>
      </c>
      <c r="B426" s="186" t="str">
        <f t="shared" si="46"/>
        <v/>
      </c>
      <c r="C426" s="163"/>
      <c r="D426" s="177" t="str">
        <f t="shared" si="47"/>
        <v/>
      </c>
      <c r="E426" s="177" t="str">
        <f t="shared" si="48"/>
        <v/>
      </c>
      <c r="F426" s="186" t="str">
        <f t="shared" si="49"/>
        <v/>
      </c>
      <c r="G426" s="163"/>
      <c r="H426" s="163"/>
      <c r="I426" s="164"/>
      <c r="J426" s="186" t="str">
        <f t="shared" si="50"/>
        <v/>
      </c>
      <c r="K426" s="164"/>
      <c r="L426" s="123"/>
      <c r="M426" s="187" t="str">
        <f>IF(COUNTIF(※編集不可※選択項目!$AG$3:$AG$11,I426&amp;K426)=1,VLOOKUP(I426&amp;K426,※編集不可※選択項目!$AG$3:$AH$11,2,FALSE),"")</f>
        <v/>
      </c>
      <c r="N426" s="182"/>
      <c r="O426" s="20"/>
      <c r="P426" s="165"/>
      <c r="Q426" s="20"/>
      <c r="R426" s="166"/>
      <c r="S426" s="97" t="str">
        <f t="shared" si="44"/>
        <v/>
      </c>
      <c r="T426" s="21" t="str">
        <f>IF($L426="","",IF($J426="単板",(※編集不可※選択項目!$Q$4*$L426+※編集不可※選択項目!$U$4),(※編集不可※選択項目!$Q$3*$L426+※編集不可※選択項目!$U$3)))</f>
        <v/>
      </c>
      <c r="U426" s="21" t="str">
        <f>IF($L426="","",IF($J426="単板",(※編集不可※選択項目!$Q$5*$L426+※編集不可※選択項目!$U$5),(※編集不可※選択項目!$Q419*$L426+※編集不可※選択項目!$U$6)))</f>
        <v/>
      </c>
      <c r="V426" s="21" t="str">
        <f>IF($L426="","",IF($J426="単板",(※編集不可※選択項目!$Q$7*$L426+※編集不可※選択項目!$U$7),(※編集不可※選択項目!$Q$8*$L426+※編集不可※選択項目!$U$8)))</f>
        <v/>
      </c>
    </row>
    <row r="427" spans="1:22" ht="25.05" customHeight="1" x14ac:dyDescent="0.2">
      <c r="A427" s="161">
        <f t="shared" si="45"/>
        <v>415</v>
      </c>
      <c r="B427" s="186" t="str">
        <f t="shared" si="46"/>
        <v/>
      </c>
      <c r="C427" s="163"/>
      <c r="D427" s="177" t="str">
        <f t="shared" si="47"/>
        <v/>
      </c>
      <c r="E427" s="177" t="str">
        <f t="shared" si="48"/>
        <v/>
      </c>
      <c r="F427" s="186" t="str">
        <f t="shared" si="49"/>
        <v/>
      </c>
      <c r="G427" s="163"/>
      <c r="H427" s="163"/>
      <c r="I427" s="164"/>
      <c r="J427" s="186" t="str">
        <f t="shared" si="50"/>
        <v/>
      </c>
      <c r="K427" s="164"/>
      <c r="L427" s="123"/>
      <c r="M427" s="187" t="str">
        <f>IF(COUNTIF(※編集不可※選択項目!$AG$3:$AG$11,I427&amp;K427)=1,VLOOKUP(I427&amp;K427,※編集不可※選択項目!$AG$3:$AH$11,2,FALSE),"")</f>
        <v/>
      </c>
      <c r="N427" s="182"/>
      <c r="O427" s="20"/>
      <c r="P427" s="165"/>
      <c r="Q427" s="20"/>
      <c r="R427" s="166"/>
      <c r="S427" s="97" t="str">
        <f t="shared" si="44"/>
        <v/>
      </c>
      <c r="T427" s="21" t="str">
        <f>IF($L427="","",IF($J427="単板",(※編集不可※選択項目!$Q$4*$L427+※編集不可※選択項目!$U$4),(※編集不可※選択項目!$Q$3*$L427+※編集不可※選択項目!$U$3)))</f>
        <v/>
      </c>
      <c r="U427" s="21" t="str">
        <f>IF($L427="","",IF($J427="単板",(※編集不可※選択項目!$Q$5*$L427+※編集不可※選択項目!$U$5),(※編集不可※選択項目!$Q420*$L427+※編集不可※選択項目!$U$6)))</f>
        <v/>
      </c>
      <c r="V427" s="21" t="str">
        <f>IF($L427="","",IF($J427="単板",(※編集不可※選択項目!$Q$7*$L427+※編集不可※選択項目!$U$7),(※編集不可※選択項目!$Q$8*$L427+※編集不可※選択項目!$U$8)))</f>
        <v/>
      </c>
    </row>
    <row r="428" spans="1:22" ht="25.05" customHeight="1" x14ac:dyDescent="0.2">
      <c r="A428" s="161">
        <f t="shared" si="45"/>
        <v>416</v>
      </c>
      <c r="B428" s="186" t="str">
        <f t="shared" si="46"/>
        <v/>
      </c>
      <c r="C428" s="163"/>
      <c r="D428" s="177" t="str">
        <f t="shared" si="47"/>
        <v/>
      </c>
      <c r="E428" s="177" t="str">
        <f t="shared" si="48"/>
        <v/>
      </c>
      <c r="F428" s="186" t="str">
        <f t="shared" si="49"/>
        <v/>
      </c>
      <c r="G428" s="163"/>
      <c r="H428" s="163"/>
      <c r="I428" s="164"/>
      <c r="J428" s="186" t="str">
        <f t="shared" si="50"/>
        <v/>
      </c>
      <c r="K428" s="164"/>
      <c r="L428" s="123"/>
      <c r="M428" s="187" t="str">
        <f>IF(COUNTIF(※編集不可※選択項目!$AG$3:$AG$11,I428&amp;K428)=1,VLOOKUP(I428&amp;K428,※編集不可※選択項目!$AG$3:$AH$11,2,FALSE),"")</f>
        <v/>
      </c>
      <c r="N428" s="182"/>
      <c r="O428" s="20"/>
      <c r="P428" s="165"/>
      <c r="Q428" s="20"/>
      <c r="R428" s="166"/>
      <c r="S428" s="97" t="str">
        <f t="shared" si="44"/>
        <v/>
      </c>
      <c r="T428" s="21" t="str">
        <f>IF($L428="","",IF($J428="単板",(※編集不可※選択項目!$Q$4*$L428+※編集不可※選択項目!$U$4),(※編集不可※選択項目!$Q$3*$L428+※編集不可※選択項目!$U$3)))</f>
        <v/>
      </c>
      <c r="U428" s="21" t="str">
        <f>IF($L428="","",IF($J428="単板",(※編集不可※選択項目!$Q$5*$L428+※編集不可※選択項目!$U$5),(※編集不可※選択項目!$Q421*$L428+※編集不可※選択項目!$U$6)))</f>
        <v/>
      </c>
      <c r="V428" s="21" t="str">
        <f>IF($L428="","",IF($J428="単板",(※編集不可※選択項目!$Q$7*$L428+※編集不可※選択項目!$U$7),(※編集不可※選択項目!$Q$8*$L428+※編集不可※選択項目!$U$8)))</f>
        <v/>
      </c>
    </row>
    <row r="429" spans="1:22" ht="25.05" customHeight="1" x14ac:dyDescent="0.2">
      <c r="A429" s="161">
        <f t="shared" si="45"/>
        <v>417</v>
      </c>
      <c r="B429" s="186" t="str">
        <f t="shared" si="46"/>
        <v/>
      </c>
      <c r="C429" s="163"/>
      <c r="D429" s="177" t="str">
        <f t="shared" si="47"/>
        <v/>
      </c>
      <c r="E429" s="177" t="str">
        <f t="shared" si="48"/>
        <v/>
      </c>
      <c r="F429" s="186" t="str">
        <f t="shared" si="49"/>
        <v/>
      </c>
      <c r="G429" s="163"/>
      <c r="H429" s="163"/>
      <c r="I429" s="164"/>
      <c r="J429" s="186" t="str">
        <f t="shared" si="50"/>
        <v/>
      </c>
      <c r="K429" s="164"/>
      <c r="L429" s="123"/>
      <c r="M429" s="187" t="str">
        <f>IF(COUNTIF(※編集不可※選択項目!$AG$3:$AG$11,I429&amp;K429)=1,VLOOKUP(I429&amp;K429,※編集不可※選択項目!$AG$3:$AH$11,2,FALSE),"")</f>
        <v/>
      </c>
      <c r="N429" s="182"/>
      <c r="O429" s="20"/>
      <c r="P429" s="165"/>
      <c r="Q429" s="20"/>
      <c r="R429" s="166"/>
      <c r="S429" s="97" t="str">
        <f t="shared" si="44"/>
        <v/>
      </c>
      <c r="T429" s="21" t="str">
        <f>IF($L429="","",IF($J429="単板",(※編集不可※選択項目!$Q$4*$L429+※編集不可※選択項目!$U$4),(※編集不可※選択項目!$Q$3*$L429+※編集不可※選択項目!$U$3)))</f>
        <v/>
      </c>
      <c r="U429" s="21" t="str">
        <f>IF($L429="","",IF($J429="単板",(※編集不可※選択項目!$Q$5*$L429+※編集不可※選択項目!$U$5),(※編集不可※選択項目!$Q422*$L429+※編集不可※選択項目!$U$6)))</f>
        <v/>
      </c>
      <c r="V429" s="21" t="str">
        <f>IF($L429="","",IF($J429="単板",(※編集不可※選択項目!$Q$7*$L429+※編集不可※選択項目!$U$7),(※編集不可※選択項目!$Q$8*$L429+※編集不可※選択項目!$U$8)))</f>
        <v/>
      </c>
    </row>
    <row r="430" spans="1:22" ht="25.05" customHeight="1" x14ac:dyDescent="0.2">
      <c r="A430" s="161">
        <f t="shared" si="45"/>
        <v>418</v>
      </c>
      <c r="B430" s="186" t="str">
        <f t="shared" si="46"/>
        <v/>
      </c>
      <c r="C430" s="163"/>
      <c r="D430" s="177" t="str">
        <f t="shared" si="47"/>
        <v/>
      </c>
      <c r="E430" s="177" t="str">
        <f t="shared" si="48"/>
        <v/>
      </c>
      <c r="F430" s="186" t="str">
        <f t="shared" si="49"/>
        <v/>
      </c>
      <c r="G430" s="163"/>
      <c r="H430" s="163"/>
      <c r="I430" s="164"/>
      <c r="J430" s="186" t="str">
        <f t="shared" si="50"/>
        <v/>
      </c>
      <c r="K430" s="164"/>
      <c r="L430" s="123"/>
      <c r="M430" s="187" t="str">
        <f>IF(COUNTIF(※編集不可※選択項目!$AG$3:$AG$11,I430&amp;K430)=1,VLOOKUP(I430&amp;K430,※編集不可※選択項目!$AG$3:$AH$11,2,FALSE),"")</f>
        <v/>
      </c>
      <c r="N430" s="182"/>
      <c r="O430" s="20"/>
      <c r="P430" s="165"/>
      <c r="Q430" s="20"/>
      <c r="R430" s="166"/>
      <c r="S430" s="97" t="str">
        <f t="shared" si="44"/>
        <v/>
      </c>
      <c r="T430" s="21" t="str">
        <f>IF($L430="","",IF($J430="単板",(※編集不可※選択項目!$Q$4*$L430+※編集不可※選択項目!$U$4),(※編集不可※選択項目!$Q$3*$L430+※編集不可※選択項目!$U$3)))</f>
        <v/>
      </c>
      <c r="U430" s="21" t="str">
        <f>IF($L430="","",IF($J430="単板",(※編集不可※選択項目!$Q$5*$L430+※編集不可※選択項目!$U$5),(※編集不可※選択項目!$Q423*$L430+※編集不可※選択項目!$U$6)))</f>
        <v/>
      </c>
      <c r="V430" s="21" t="str">
        <f>IF($L430="","",IF($J430="単板",(※編集不可※選択項目!$Q$7*$L430+※編集不可※選択項目!$U$7),(※編集不可※選択項目!$Q$8*$L430+※編集不可※選択項目!$U$8)))</f>
        <v/>
      </c>
    </row>
    <row r="431" spans="1:22" ht="25.05" customHeight="1" x14ac:dyDescent="0.2">
      <c r="A431" s="161">
        <f t="shared" si="45"/>
        <v>419</v>
      </c>
      <c r="B431" s="186" t="str">
        <f t="shared" si="46"/>
        <v/>
      </c>
      <c r="C431" s="163"/>
      <c r="D431" s="177" t="str">
        <f t="shared" si="47"/>
        <v/>
      </c>
      <c r="E431" s="177" t="str">
        <f t="shared" si="48"/>
        <v/>
      </c>
      <c r="F431" s="186" t="str">
        <f t="shared" si="49"/>
        <v/>
      </c>
      <c r="G431" s="163"/>
      <c r="H431" s="163"/>
      <c r="I431" s="164"/>
      <c r="J431" s="186" t="str">
        <f t="shared" si="50"/>
        <v/>
      </c>
      <c r="K431" s="164"/>
      <c r="L431" s="123"/>
      <c r="M431" s="187" t="str">
        <f>IF(COUNTIF(※編集不可※選択項目!$AG$3:$AG$11,I431&amp;K431)=1,VLOOKUP(I431&amp;K431,※編集不可※選択項目!$AG$3:$AH$11,2,FALSE),"")</f>
        <v/>
      </c>
      <c r="N431" s="182"/>
      <c r="O431" s="20"/>
      <c r="P431" s="165"/>
      <c r="Q431" s="20"/>
      <c r="R431" s="166"/>
      <c r="S431" s="97" t="str">
        <f t="shared" si="44"/>
        <v/>
      </c>
      <c r="T431" s="21" t="str">
        <f>IF($L431="","",IF($J431="単板",(※編集不可※選択項目!$Q$4*$L431+※編集不可※選択項目!$U$4),(※編集不可※選択項目!$Q$3*$L431+※編集不可※選択項目!$U$3)))</f>
        <v/>
      </c>
      <c r="U431" s="21" t="str">
        <f>IF($L431="","",IF($J431="単板",(※編集不可※選択項目!$Q$5*$L431+※編集不可※選択項目!$U$5),(※編集不可※選択項目!$Q424*$L431+※編集不可※選択項目!$U$6)))</f>
        <v/>
      </c>
      <c r="V431" s="21" t="str">
        <f>IF($L431="","",IF($J431="単板",(※編集不可※選択項目!$Q$7*$L431+※編集不可※選択項目!$U$7),(※編集不可※選択項目!$Q$8*$L431+※編集不可※選択項目!$U$8)))</f>
        <v/>
      </c>
    </row>
    <row r="432" spans="1:22" ht="25.05" customHeight="1" x14ac:dyDescent="0.2">
      <c r="A432" s="161">
        <f t="shared" si="45"/>
        <v>420</v>
      </c>
      <c r="B432" s="186" t="str">
        <f t="shared" si="46"/>
        <v/>
      </c>
      <c r="C432" s="163"/>
      <c r="D432" s="177" t="str">
        <f t="shared" si="47"/>
        <v/>
      </c>
      <c r="E432" s="177" t="str">
        <f t="shared" si="48"/>
        <v/>
      </c>
      <c r="F432" s="186" t="str">
        <f t="shared" si="49"/>
        <v/>
      </c>
      <c r="G432" s="163"/>
      <c r="H432" s="163"/>
      <c r="I432" s="164"/>
      <c r="J432" s="186" t="str">
        <f t="shared" si="50"/>
        <v/>
      </c>
      <c r="K432" s="164"/>
      <c r="L432" s="123"/>
      <c r="M432" s="187" t="str">
        <f>IF(COUNTIF(※編集不可※選択項目!$AG$3:$AG$11,I432&amp;K432)=1,VLOOKUP(I432&amp;K432,※編集不可※選択項目!$AG$3:$AH$11,2,FALSE),"")</f>
        <v/>
      </c>
      <c r="N432" s="182"/>
      <c r="O432" s="20"/>
      <c r="P432" s="165"/>
      <c r="Q432" s="20"/>
      <c r="R432" s="166"/>
      <c r="S432" s="97" t="str">
        <f t="shared" si="44"/>
        <v/>
      </c>
      <c r="T432" s="21" t="str">
        <f>IF($L432="","",IF($J432="単板",(※編集不可※選択項目!$Q$4*$L432+※編集不可※選択項目!$U$4),(※編集不可※選択項目!$Q$3*$L432+※編集不可※選択項目!$U$3)))</f>
        <v/>
      </c>
      <c r="U432" s="21" t="str">
        <f>IF($L432="","",IF($J432="単板",(※編集不可※選択項目!$Q$5*$L432+※編集不可※選択項目!$U$5),(※編集不可※選択項目!$Q425*$L432+※編集不可※選択項目!$U$6)))</f>
        <v/>
      </c>
      <c r="V432" s="21" t="str">
        <f>IF($L432="","",IF($J432="単板",(※編集不可※選択項目!$Q$7*$L432+※編集不可※選択項目!$U$7),(※編集不可※選択項目!$Q$8*$L432+※編集不可※選択項目!$U$8)))</f>
        <v/>
      </c>
    </row>
    <row r="433" spans="1:22" ht="25.05" customHeight="1" x14ac:dyDescent="0.2">
      <c r="A433" s="161">
        <f t="shared" si="45"/>
        <v>421</v>
      </c>
      <c r="B433" s="186" t="str">
        <f t="shared" si="46"/>
        <v/>
      </c>
      <c r="C433" s="163"/>
      <c r="D433" s="177" t="str">
        <f t="shared" si="47"/>
        <v/>
      </c>
      <c r="E433" s="177" t="str">
        <f t="shared" si="48"/>
        <v/>
      </c>
      <c r="F433" s="186" t="str">
        <f t="shared" si="49"/>
        <v/>
      </c>
      <c r="G433" s="163"/>
      <c r="H433" s="163"/>
      <c r="I433" s="164"/>
      <c r="J433" s="186" t="str">
        <f t="shared" si="50"/>
        <v/>
      </c>
      <c r="K433" s="164"/>
      <c r="L433" s="123"/>
      <c r="M433" s="187" t="str">
        <f>IF(COUNTIF(※編集不可※選択項目!$AG$3:$AG$11,I433&amp;K433)=1,VLOOKUP(I433&amp;K433,※編集不可※選択項目!$AG$3:$AH$11,2,FALSE),"")</f>
        <v/>
      </c>
      <c r="N433" s="182"/>
      <c r="O433" s="20"/>
      <c r="P433" s="165"/>
      <c r="Q433" s="20"/>
      <c r="R433" s="166"/>
      <c r="S433" s="97" t="str">
        <f t="shared" si="44"/>
        <v/>
      </c>
      <c r="T433" s="21" t="str">
        <f>IF($L433="","",IF($J433="単板",(※編集不可※選択項目!$Q$4*$L433+※編集不可※選択項目!$U$4),(※編集不可※選択項目!$Q$3*$L433+※編集不可※選択項目!$U$3)))</f>
        <v/>
      </c>
      <c r="U433" s="21" t="str">
        <f>IF($L433="","",IF($J433="単板",(※編集不可※選択項目!$Q$5*$L433+※編集不可※選択項目!$U$5),(※編集不可※選択項目!$Q426*$L433+※編集不可※選択項目!$U$6)))</f>
        <v/>
      </c>
      <c r="V433" s="21" t="str">
        <f>IF($L433="","",IF($J433="単板",(※編集不可※選択項目!$Q$7*$L433+※編集不可※選択項目!$U$7),(※編集不可※選択項目!$Q$8*$L433+※編集不可※選択項目!$U$8)))</f>
        <v/>
      </c>
    </row>
    <row r="434" spans="1:22" ht="25.05" customHeight="1" x14ac:dyDescent="0.2">
      <c r="A434" s="161">
        <f t="shared" si="45"/>
        <v>422</v>
      </c>
      <c r="B434" s="186" t="str">
        <f t="shared" si="46"/>
        <v/>
      </c>
      <c r="C434" s="163"/>
      <c r="D434" s="177" t="str">
        <f t="shared" si="47"/>
        <v/>
      </c>
      <c r="E434" s="177" t="str">
        <f t="shared" si="48"/>
        <v/>
      </c>
      <c r="F434" s="186" t="str">
        <f t="shared" si="49"/>
        <v/>
      </c>
      <c r="G434" s="163"/>
      <c r="H434" s="163"/>
      <c r="I434" s="164"/>
      <c r="J434" s="186" t="str">
        <f t="shared" si="50"/>
        <v/>
      </c>
      <c r="K434" s="164"/>
      <c r="L434" s="123"/>
      <c r="M434" s="187" t="str">
        <f>IF(COUNTIF(※編集不可※選択項目!$AG$3:$AG$11,I434&amp;K434)=1,VLOOKUP(I434&amp;K434,※編集不可※選択項目!$AG$3:$AH$11,2,FALSE),"")</f>
        <v/>
      </c>
      <c r="N434" s="182"/>
      <c r="O434" s="20"/>
      <c r="P434" s="165"/>
      <c r="Q434" s="20"/>
      <c r="R434" s="166"/>
      <c r="S434" s="97" t="str">
        <f t="shared" si="44"/>
        <v/>
      </c>
      <c r="T434" s="21" t="str">
        <f>IF($L434="","",IF($J434="単板",(※編集不可※選択項目!$Q$4*$L434+※編集不可※選択項目!$U$4),(※編集不可※選択項目!$Q$3*$L434+※編集不可※選択項目!$U$3)))</f>
        <v/>
      </c>
      <c r="U434" s="21" t="str">
        <f>IF($L434="","",IF($J434="単板",(※編集不可※選択項目!$Q$5*$L434+※編集不可※選択項目!$U$5),(※編集不可※選択項目!$Q427*$L434+※編集不可※選択項目!$U$6)))</f>
        <v/>
      </c>
      <c r="V434" s="21" t="str">
        <f>IF($L434="","",IF($J434="単板",(※編集不可※選択項目!$Q$7*$L434+※編集不可※選択項目!$U$7),(※編集不可※選択項目!$Q$8*$L434+※編集不可※選択項目!$U$8)))</f>
        <v/>
      </c>
    </row>
    <row r="435" spans="1:22" ht="25.05" customHeight="1" x14ac:dyDescent="0.2">
      <c r="A435" s="161">
        <f t="shared" si="45"/>
        <v>423</v>
      </c>
      <c r="B435" s="186" t="str">
        <f t="shared" si="46"/>
        <v/>
      </c>
      <c r="C435" s="163"/>
      <c r="D435" s="177" t="str">
        <f t="shared" si="47"/>
        <v/>
      </c>
      <c r="E435" s="177" t="str">
        <f t="shared" si="48"/>
        <v/>
      </c>
      <c r="F435" s="186" t="str">
        <f t="shared" si="49"/>
        <v/>
      </c>
      <c r="G435" s="163"/>
      <c r="H435" s="163"/>
      <c r="I435" s="164"/>
      <c r="J435" s="186" t="str">
        <f t="shared" si="50"/>
        <v/>
      </c>
      <c r="K435" s="164"/>
      <c r="L435" s="123"/>
      <c r="M435" s="187" t="str">
        <f>IF(COUNTIF(※編集不可※選択項目!$AG$3:$AG$11,I435&amp;K435)=1,VLOOKUP(I435&amp;K435,※編集不可※選択項目!$AG$3:$AH$11,2,FALSE),"")</f>
        <v/>
      </c>
      <c r="N435" s="182"/>
      <c r="O435" s="20"/>
      <c r="P435" s="165"/>
      <c r="Q435" s="20"/>
      <c r="R435" s="166"/>
      <c r="S435" s="97" t="str">
        <f t="shared" si="44"/>
        <v/>
      </c>
      <c r="T435" s="21" t="str">
        <f>IF($L435="","",IF($J435="単板",(※編集不可※選択項目!$Q$4*$L435+※編集不可※選択項目!$U$4),(※編集不可※選択項目!$Q$3*$L435+※編集不可※選択項目!$U$3)))</f>
        <v/>
      </c>
      <c r="U435" s="21" t="str">
        <f>IF($L435="","",IF($J435="単板",(※編集不可※選択項目!$Q$5*$L435+※編集不可※選択項目!$U$5),(※編集不可※選択項目!$Q428*$L435+※編集不可※選択項目!$U$6)))</f>
        <v/>
      </c>
      <c r="V435" s="21" t="str">
        <f>IF($L435="","",IF($J435="単板",(※編集不可※選択項目!$Q$7*$L435+※編集不可※選択項目!$U$7),(※編集不可※選択項目!$Q$8*$L435+※編集不可※選択項目!$U$8)))</f>
        <v/>
      </c>
    </row>
    <row r="436" spans="1:22" ht="25.05" customHeight="1" x14ac:dyDescent="0.2">
      <c r="A436" s="161">
        <f t="shared" si="45"/>
        <v>424</v>
      </c>
      <c r="B436" s="186" t="str">
        <f t="shared" si="46"/>
        <v/>
      </c>
      <c r="C436" s="163"/>
      <c r="D436" s="177" t="str">
        <f t="shared" si="47"/>
        <v/>
      </c>
      <c r="E436" s="177" t="str">
        <f t="shared" si="48"/>
        <v/>
      </c>
      <c r="F436" s="186" t="str">
        <f t="shared" si="49"/>
        <v/>
      </c>
      <c r="G436" s="163"/>
      <c r="H436" s="163"/>
      <c r="I436" s="164"/>
      <c r="J436" s="186" t="str">
        <f t="shared" si="50"/>
        <v/>
      </c>
      <c r="K436" s="164"/>
      <c r="L436" s="123"/>
      <c r="M436" s="187" t="str">
        <f>IF(COUNTIF(※編集不可※選択項目!$AG$3:$AG$11,I436&amp;K436)=1,VLOOKUP(I436&amp;K436,※編集不可※選択項目!$AG$3:$AH$11,2,FALSE),"")</f>
        <v/>
      </c>
      <c r="N436" s="182"/>
      <c r="O436" s="20"/>
      <c r="P436" s="165"/>
      <c r="Q436" s="20"/>
      <c r="R436" s="166"/>
      <c r="S436" s="97" t="str">
        <f t="shared" si="44"/>
        <v/>
      </c>
      <c r="T436" s="21" t="str">
        <f>IF($L436="","",IF($J436="単板",(※編集不可※選択項目!$Q$4*$L436+※編集不可※選択項目!$U$4),(※編集不可※選択項目!$Q$3*$L436+※編集不可※選択項目!$U$3)))</f>
        <v/>
      </c>
      <c r="U436" s="21" t="str">
        <f>IF($L436="","",IF($J436="単板",(※編集不可※選択項目!$Q$5*$L436+※編集不可※選択項目!$U$5),(※編集不可※選択項目!$Q429*$L436+※編集不可※選択項目!$U$6)))</f>
        <v/>
      </c>
      <c r="V436" s="21" t="str">
        <f>IF($L436="","",IF($J436="単板",(※編集不可※選択項目!$Q$7*$L436+※編集不可※選択項目!$U$7),(※編集不可※選択項目!$Q$8*$L436+※編集不可※選択項目!$U$8)))</f>
        <v/>
      </c>
    </row>
    <row r="437" spans="1:22" ht="25.05" customHeight="1" x14ac:dyDescent="0.2">
      <c r="A437" s="161">
        <f t="shared" si="45"/>
        <v>425</v>
      </c>
      <c r="B437" s="186" t="str">
        <f t="shared" si="46"/>
        <v/>
      </c>
      <c r="C437" s="163"/>
      <c r="D437" s="177" t="str">
        <f t="shared" si="47"/>
        <v/>
      </c>
      <c r="E437" s="177" t="str">
        <f t="shared" si="48"/>
        <v/>
      </c>
      <c r="F437" s="186" t="str">
        <f t="shared" si="49"/>
        <v/>
      </c>
      <c r="G437" s="163"/>
      <c r="H437" s="163"/>
      <c r="I437" s="164"/>
      <c r="J437" s="186" t="str">
        <f t="shared" si="50"/>
        <v/>
      </c>
      <c r="K437" s="164"/>
      <c r="L437" s="123"/>
      <c r="M437" s="187" t="str">
        <f>IF(COUNTIF(※編集不可※選択項目!$AG$3:$AG$11,I437&amp;K437)=1,VLOOKUP(I437&amp;K437,※編集不可※選択項目!$AG$3:$AH$11,2,FALSE),"")</f>
        <v/>
      </c>
      <c r="N437" s="182"/>
      <c r="O437" s="20"/>
      <c r="P437" s="165"/>
      <c r="Q437" s="20"/>
      <c r="R437" s="166"/>
      <c r="S437" s="97" t="str">
        <f t="shared" si="44"/>
        <v/>
      </c>
      <c r="T437" s="21" t="str">
        <f>IF($L437="","",IF($J437="単板",(※編集不可※選択項目!$Q$4*$L437+※編集不可※選択項目!$U$4),(※編集不可※選択項目!$Q$3*$L437+※編集不可※選択項目!$U$3)))</f>
        <v/>
      </c>
      <c r="U437" s="21" t="str">
        <f>IF($L437="","",IF($J437="単板",(※編集不可※選択項目!$Q$5*$L437+※編集不可※選択項目!$U$5),(※編集不可※選択項目!$Q430*$L437+※編集不可※選択項目!$U$6)))</f>
        <v/>
      </c>
      <c r="V437" s="21" t="str">
        <f>IF($L437="","",IF($J437="単板",(※編集不可※選択項目!$Q$7*$L437+※編集不可※選択項目!$U$7),(※編集不可※選択項目!$Q$8*$L437+※編集不可※選択項目!$U$8)))</f>
        <v/>
      </c>
    </row>
    <row r="438" spans="1:22" ht="25.05" customHeight="1" x14ac:dyDescent="0.2">
      <c r="A438" s="161">
        <f t="shared" si="45"/>
        <v>426</v>
      </c>
      <c r="B438" s="186" t="str">
        <f t="shared" si="46"/>
        <v/>
      </c>
      <c r="C438" s="163"/>
      <c r="D438" s="177" t="str">
        <f t="shared" si="47"/>
        <v/>
      </c>
      <c r="E438" s="177" t="str">
        <f t="shared" si="48"/>
        <v/>
      </c>
      <c r="F438" s="186" t="str">
        <f t="shared" si="49"/>
        <v/>
      </c>
      <c r="G438" s="163"/>
      <c r="H438" s="163"/>
      <c r="I438" s="164"/>
      <c r="J438" s="186" t="str">
        <f t="shared" si="50"/>
        <v/>
      </c>
      <c r="K438" s="164"/>
      <c r="L438" s="123"/>
      <c r="M438" s="187" t="str">
        <f>IF(COUNTIF(※編集不可※選択項目!$AG$3:$AG$11,I438&amp;K438)=1,VLOOKUP(I438&amp;K438,※編集不可※選択項目!$AG$3:$AH$11,2,FALSE),"")</f>
        <v/>
      </c>
      <c r="N438" s="182"/>
      <c r="O438" s="20"/>
      <c r="P438" s="165"/>
      <c r="Q438" s="20"/>
      <c r="R438" s="166"/>
      <c r="S438" s="97" t="str">
        <f t="shared" si="44"/>
        <v/>
      </c>
      <c r="T438" s="21" t="str">
        <f>IF($L438="","",IF($J438="単板",(※編集不可※選択項目!$Q$4*$L438+※編集不可※選択項目!$U$4),(※編集不可※選択項目!$Q$3*$L438+※編集不可※選択項目!$U$3)))</f>
        <v/>
      </c>
      <c r="U438" s="21" t="str">
        <f>IF($L438="","",IF($J438="単板",(※編集不可※選択項目!$Q$5*$L438+※編集不可※選択項目!$U$5),(※編集不可※選択項目!$Q431*$L438+※編集不可※選択項目!$U$6)))</f>
        <v/>
      </c>
      <c r="V438" s="21" t="str">
        <f>IF($L438="","",IF($J438="単板",(※編集不可※選択項目!$Q$7*$L438+※編集不可※選択項目!$U$7),(※編集不可※選択項目!$Q$8*$L438+※編集不可※選択項目!$U$8)))</f>
        <v/>
      </c>
    </row>
    <row r="439" spans="1:22" ht="25.05" customHeight="1" x14ac:dyDescent="0.2">
      <c r="A439" s="161">
        <f t="shared" si="45"/>
        <v>427</v>
      </c>
      <c r="B439" s="186" t="str">
        <f t="shared" si="46"/>
        <v/>
      </c>
      <c r="C439" s="163"/>
      <c r="D439" s="177" t="str">
        <f t="shared" si="47"/>
        <v/>
      </c>
      <c r="E439" s="177" t="str">
        <f t="shared" si="48"/>
        <v/>
      </c>
      <c r="F439" s="186" t="str">
        <f t="shared" si="49"/>
        <v/>
      </c>
      <c r="G439" s="163"/>
      <c r="H439" s="163"/>
      <c r="I439" s="164"/>
      <c r="J439" s="186" t="str">
        <f t="shared" si="50"/>
        <v/>
      </c>
      <c r="K439" s="164"/>
      <c r="L439" s="123"/>
      <c r="M439" s="187" t="str">
        <f>IF(COUNTIF(※編集不可※選択項目!$AG$3:$AG$11,I439&amp;K439)=1,VLOOKUP(I439&amp;K439,※編集不可※選択項目!$AG$3:$AH$11,2,FALSE),"")</f>
        <v/>
      </c>
      <c r="N439" s="182"/>
      <c r="O439" s="20"/>
      <c r="P439" s="165"/>
      <c r="Q439" s="20"/>
      <c r="R439" s="166"/>
      <c r="S439" s="97" t="str">
        <f t="shared" si="44"/>
        <v/>
      </c>
      <c r="T439" s="21" t="str">
        <f>IF($L439="","",IF($J439="単板",(※編集不可※選択項目!$Q$4*$L439+※編集不可※選択項目!$U$4),(※編集不可※選択項目!$Q$3*$L439+※編集不可※選択項目!$U$3)))</f>
        <v/>
      </c>
      <c r="U439" s="21" t="str">
        <f>IF($L439="","",IF($J439="単板",(※編集不可※選択項目!$Q$5*$L439+※編集不可※選択項目!$U$5),(※編集不可※選択項目!$Q432*$L439+※編集不可※選択項目!$U$6)))</f>
        <v/>
      </c>
      <c r="V439" s="21" t="str">
        <f>IF($L439="","",IF($J439="単板",(※編集不可※選択項目!$Q$7*$L439+※編集不可※選択項目!$U$7),(※編集不可※選択項目!$Q$8*$L439+※編集不可※選択項目!$U$8)))</f>
        <v/>
      </c>
    </row>
    <row r="440" spans="1:22" ht="25.05" customHeight="1" x14ac:dyDescent="0.2">
      <c r="A440" s="161">
        <f t="shared" si="45"/>
        <v>428</v>
      </c>
      <c r="B440" s="186" t="str">
        <f t="shared" si="46"/>
        <v/>
      </c>
      <c r="C440" s="163"/>
      <c r="D440" s="177" t="str">
        <f t="shared" si="47"/>
        <v/>
      </c>
      <c r="E440" s="177" t="str">
        <f t="shared" si="48"/>
        <v/>
      </c>
      <c r="F440" s="186" t="str">
        <f t="shared" si="49"/>
        <v/>
      </c>
      <c r="G440" s="163"/>
      <c r="H440" s="163"/>
      <c r="I440" s="164"/>
      <c r="J440" s="186" t="str">
        <f t="shared" si="50"/>
        <v/>
      </c>
      <c r="K440" s="164"/>
      <c r="L440" s="123"/>
      <c r="M440" s="187" t="str">
        <f>IF(COUNTIF(※編集不可※選択項目!$AG$3:$AG$11,I440&amp;K440)=1,VLOOKUP(I440&amp;K440,※編集不可※選択項目!$AG$3:$AH$11,2,FALSE),"")</f>
        <v/>
      </c>
      <c r="N440" s="182"/>
      <c r="O440" s="20"/>
      <c r="P440" s="165"/>
      <c r="Q440" s="20"/>
      <c r="R440" s="166"/>
      <c r="S440" s="97" t="str">
        <f t="shared" si="44"/>
        <v/>
      </c>
      <c r="T440" s="21" t="str">
        <f>IF($L440="","",IF($J440="単板",(※編集不可※選択項目!$Q$4*$L440+※編集不可※選択項目!$U$4),(※編集不可※選択項目!$Q$3*$L440+※編集不可※選択項目!$U$3)))</f>
        <v/>
      </c>
      <c r="U440" s="21" t="str">
        <f>IF($L440="","",IF($J440="単板",(※編集不可※選択項目!$Q$5*$L440+※編集不可※選択項目!$U$5),(※編集不可※選択項目!$Q433*$L440+※編集不可※選択項目!$U$6)))</f>
        <v/>
      </c>
      <c r="V440" s="21" t="str">
        <f>IF($L440="","",IF($J440="単板",(※編集不可※選択項目!$Q$7*$L440+※編集不可※選択項目!$U$7),(※編集不可※選択項目!$Q$8*$L440+※編集不可※選択項目!$U$8)))</f>
        <v/>
      </c>
    </row>
    <row r="441" spans="1:22" ht="25.05" customHeight="1" x14ac:dyDescent="0.2">
      <c r="A441" s="161">
        <f t="shared" si="45"/>
        <v>429</v>
      </c>
      <c r="B441" s="186" t="str">
        <f t="shared" si="46"/>
        <v/>
      </c>
      <c r="C441" s="163"/>
      <c r="D441" s="177" t="str">
        <f t="shared" si="47"/>
        <v/>
      </c>
      <c r="E441" s="177" t="str">
        <f t="shared" si="48"/>
        <v/>
      </c>
      <c r="F441" s="186" t="str">
        <f t="shared" si="49"/>
        <v/>
      </c>
      <c r="G441" s="163"/>
      <c r="H441" s="163"/>
      <c r="I441" s="164"/>
      <c r="J441" s="186" t="str">
        <f t="shared" si="50"/>
        <v/>
      </c>
      <c r="K441" s="164"/>
      <c r="L441" s="123"/>
      <c r="M441" s="187" t="str">
        <f>IF(COUNTIF(※編集不可※選択項目!$AG$3:$AG$11,I441&amp;K441)=1,VLOOKUP(I441&amp;K441,※編集不可※選択項目!$AG$3:$AH$11,2,FALSE),"")</f>
        <v/>
      </c>
      <c r="N441" s="182"/>
      <c r="O441" s="20"/>
      <c r="P441" s="165"/>
      <c r="Q441" s="20"/>
      <c r="R441" s="166"/>
      <c r="S441" s="97" t="str">
        <f t="shared" si="44"/>
        <v/>
      </c>
      <c r="T441" s="21" t="str">
        <f>IF($L441="","",IF($J441="単板",(※編集不可※選択項目!$Q$4*$L441+※編集不可※選択項目!$U$4),(※編集不可※選択項目!$Q$3*$L441+※編集不可※選択項目!$U$3)))</f>
        <v/>
      </c>
      <c r="U441" s="21" t="str">
        <f>IF($L441="","",IF($J441="単板",(※編集不可※選択項目!$Q$5*$L441+※編集不可※選択項目!$U$5),(※編集不可※選択項目!$Q434*$L441+※編集不可※選択項目!$U$6)))</f>
        <v/>
      </c>
      <c r="V441" s="21" t="str">
        <f>IF($L441="","",IF($J441="単板",(※編集不可※選択項目!$Q$7*$L441+※編集不可※選択項目!$U$7),(※編集不可※選択項目!$Q$8*$L441+※編集不可※選択項目!$U$8)))</f>
        <v/>
      </c>
    </row>
    <row r="442" spans="1:22" ht="25.05" customHeight="1" x14ac:dyDescent="0.2">
      <c r="A442" s="161">
        <f t="shared" si="45"/>
        <v>430</v>
      </c>
      <c r="B442" s="186" t="str">
        <f t="shared" si="46"/>
        <v/>
      </c>
      <c r="C442" s="163"/>
      <c r="D442" s="177" t="str">
        <f t="shared" si="47"/>
        <v/>
      </c>
      <c r="E442" s="177" t="str">
        <f t="shared" si="48"/>
        <v/>
      </c>
      <c r="F442" s="186" t="str">
        <f t="shared" si="49"/>
        <v/>
      </c>
      <c r="G442" s="163"/>
      <c r="H442" s="163"/>
      <c r="I442" s="164"/>
      <c r="J442" s="186" t="str">
        <f t="shared" si="50"/>
        <v/>
      </c>
      <c r="K442" s="164"/>
      <c r="L442" s="123"/>
      <c r="M442" s="187" t="str">
        <f>IF(COUNTIF(※編集不可※選択項目!$AG$3:$AG$11,I442&amp;K442)=1,VLOOKUP(I442&amp;K442,※編集不可※選択項目!$AG$3:$AH$11,2,FALSE),"")</f>
        <v/>
      </c>
      <c r="N442" s="182"/>
      <c r="O442" s="20"/>
      <c r="P442" s="165"/>
      <c r="Q442" s="20"/>
      <c r="R442" s="166"/>
      <c r="S442" s="97" t="str">
        <f t="shared" si="44"/>
        <v/>
      </c>
      <c r="T442" s="21" t="str">
        <f>IF($L442="","",IF($J442="単板",(※編集不可※選択項目!$Q$4*$L442+※編集不可※選択項目!$U$4),(※編集不可※選択項目!$Q$3*$L442+※編集不可※選択項目!$U$3)))</f>
        <v/>
      </c>
      <c r="U442" s="21" t="str">
        <f>IF($L442="","",IF($J442="単板",(※編集不可※選択項目!$Q$5*$L442+※編集不可※選択項目!$U$5),(※編集不可※選択項目!$Q435*$L442+※編集不可※選択項目!$U$6)))</f>
        <v/>
      </c>
      <c r="V442" s="21" t="str">
        <f>IF($L442="","",IF($J442="単板",(※編集不可※選択項目!$Q$7*$L442+※編集不可※選択項目!$U$7),(※編集不可※選択項目!$Q$8*$L442+※編集不可※選択項目!$U$8)))</f>
        <v/>
      </c>
    </row>
    <row r="443" spans="1:22" ht="25.05" customHeight="1" x14ac:dyDescent="0.2">
      <c r="A443" s="161">
        <f t="shared" si="45"/>
        <v>431</v>
      </c>
      <c r="B443" s="186" t="str">
        <f t="shared" si="46"/>
        <v/>
      </c>
      <c r="C443" s="163"/>
      <c r="D443" s="177" t="str">
        <f t="shared" si="47"/>
        <v/>
      </c>
      <c r="E443" s="177" t="str">
        <f t="shared" si="48"/>
        <v/>
      </c>
      <c r="F443" s="186" t="str">
        <f t="shared" si="49"/>
        <v/>
      </c>
      <c r="G443" s="163"/>
      <c r="H443" s="163"/>
      <c r="I443" s="164"/>
      <c r="J443" s="186" t="str">
        <f t="shared" si="50"/>
        <v/>
      </c>
      <c r="K443" s="164"/>
      <c r="L443" s="123"/>
      <c r="M443" s="187" t="str">
        <f>IF(COUNTIF(※編集不可※選択項目!$AG$3:$AG$11,I443&amp;K443)=1,VLOOKUP(I443&amp;K443,※編集不可※選択項目!$AG$3:$AH$11,2,FALSE),"")</f>
        <v/>
      </c>
      <c r="N443" s="182"/>
      <c r="O443" s="20"/>
      <c r="P443" s="165"/>
      <c r="Q443" s="20"/>
      <c r="R443" s="166"/>
      <c r="S443" s="97" t="str">
        <f t="shared" si="44"/>
        <v/>
      </c>
      <c r="T443" s="21" t="str">
        <f>IF($L443="","",IF($J443="単板",(※編集不可※選択項目!$Q$4*$L443+※編集不可※選択項目!$U$4),(※編集不可※選択項目!$Q$3*$L443+※編集不可※選択項目!$U$3)))</f>
        <v/>
      </c>
      <c r="U443" s="21" t="str">
        <f>IF($L443="","",IF($J443="単板",(※編集不可※選択項目!$Q$5*$L443+※編集不可※選択項目!$U$5),(※編集不可※選択項目!$Q436*$L443+※編集不可※選択項目!$U$6)))</f>
        <v/>
      </c>
      <c r="V443" s="21" t="str">
        <f>IF($L443="","",IF($J443="単板",(※編集不可※選択項目!$Q$7*$L443+※編集不可※選択項目!$U$7),(※編集不可※選択項目!$Q$8*$L443+※編集不可※選択項目!$U$8)))</f>
        <v/>
      </c>
    </row>
    <row r="444" spans="1:22" ht="25.05" customHeight="1" x14ac:dyDescent="0.2">
      <c r="A444" s="161">
        <f t="shared" si="45"/>
        <v>432</v>
      </c>
      <c r="B444" s="186" t="str">
        <f t="shared" si="46"/>
        <v/>
      </c>
      <c r="C444" s="163"/>
      <c r="D444" s="177" t="str">
        <f t="shared" si="47"/>
        <v/>
      </c>
      <c r="E444" s="177" t="str">
        <f t="shared" si="48"/>
        <v/>
      </c>
      <c r="F444" s="186" t="str">
        <f t="shared" si="49"/>
        <v/>
      </c>
      <c r="G444" s="163"/>
      <c r="H444" s="163"/>
      <c r="I444" s="164"/>
      <c r="J444" s="186" t="str">
        <f t="shared" si="50"/>
        <v/>
      </c>
      <c r="K444" s="164"/>
      <c r="L444" s="123"/>
      <c r="M444" s="187" t="str">
        <f>IF(COUNTIF(※編集不可※選択項目!$AG$3:$AG$11,I444&amp;K444)=1,VLOOKUP(I444&amp;K444,※編集不可※選択項目!$AG$3:$AH$11,2,FALSE),"")</f>
        <v/>
      </c>
      <c r="N444" s="182"/>
      <c r="O444" s="20"/>
      <c r="P444" s="165"/>
      <c r="Q444" s="20"/>
      <c r="R444" s="166"/>
      <c r="S444" s="97" t="str">
        <f t="shared" si="44"/>
        <v/>
      </c>
      <c r="T444" s="21" t="str">
        <f>IF($L444="","",IF($J444="単板",(※編集不可※選択項目!$Q$4*$L444+※編集不可※選択項目!$U$4),(※編集不可※選択項目!$Q$3*$L444+※編集不可※選択項目!$U$3)))</f>
        <v/>
      </c>
      <c r="U444" s="21" t="str">
        <f>IF($L444="","",IF($J444="単板",(※編集不可※選択項目!$Q$5*$L444+※編集不可※選択項目!$U$5),(※編集不可※選択項目!$Q437*$L444+※編集不可※選択項目!$U$6)))</f>
        <v/>
      </c>
      <c r="V444" s="21" t="str">
        <f>IF($L444="","",IF($J444="単板",(※編集不可※選択項目!$Q$7*$L444+※編集不可※選択項目!$U$7),(※編集不可※選択項目!$Q$8*$L444+※編集不可※選択項目!$U$8)))</f>
        <v/>
      </c>
    </row>
    <row r="445" spans="1:22" ht="25.05" customHeight="1" x14ac:dyDescent="0.2">
      <c r="A445" s="161">
        <f t="shared" si="45"/>
        <v>433</v>
      </c>
      <c r="B445" s="186" t="str">
        <f t="shared" si="46"/>
        <v/>
      </c>
      <c r="C445" s="163"/>
      <c r="D445" s="177" t="str">
        <f t="shared" si="47"/>
        <v/>
      </c>
      <c r="E445" s="177" t="str">
        <f t="shared" si="48"/>
        <v/>
      </c>
      <c r="F445" s="186" t="str">
        <f t="shared" si="49"/>
        <v/>
      </c>
      <c r="G445" s="163"/>
      <c r="H445" s="163"/>
      <c r="I445" s="164"/>
      <c r="J445" s="186" t="str">
        <f t="shared" si="50"/>
        <v/>
      </c>
      <c r="K445" s="164"/>
      <c r="L445" s="123"/>
      <c r="M445" s="187" t="str">
        <f>IF(COUNTIF(※編集不可※選択項目!$AG$3:$AG$11,I445&amp;K445)=1,VLOOKUP(I445&amp;K445,※編集不可※選択項目!$AG$3:$AH$11,2,FALSE),"")</f>
        <v/>
      </c>
      <c r="N445" s="182"/>
      <c r="O445" s="20"/>
      <c r="P445" s="165"/>
      <c r="Q445" s="20"/>
      <c r="R445" s="166"/>
      <c r="S445" s="97" t="str">
        <f t="shared" si="44"/>
        <v/>
      </c>
      <c r="T445" s="21" t="str">
        <f>IF($L445="","",IF($J445="単板",(※編集不可※選択項目!$Q$4*$L445+※編集不可※選択項目!$U$4),(※編集不可※選択項目!$Q$3*$L445+※編集不可※選択項目!$U$3)))</f>
        <v/>
      </c>
      <c r="U445" s="21" t="str">
        <f>IF($L445="","",IF($J445="単板",(※編集不可※選択項目!$Q$5*$L445+※編集不可※選択項目!$U$5),(※編集不可※選択項目!$Q438*$L445+※編集不可※選択項目!$U$6)))</f>
        <v/>
      </c>
      <c r="V445" s="21" t="str">
        <f>IF($L445="","",IF($J445="単板",(※編集不可※選択項目!$Q$7*$L445+※編集不可※選択項目!$U$7),(※編集不可※選択項目!$Q$8*$L445+※編集不可※選択項目!$U$8)))</f>
        <v/>
      </c>
    </row>
    <row r="446" spans="1:22" ht="25.05" customHeight="1" x14ac:dyDescent="0.2">
      <c r="A446" s="161">
        <f t="shared" si="45"/>
        <v>434</v>
      </c>
      <c r="B446" s="186" t="str">
        <f t="shared" si="46"/>
        <v/>
      </c>
      <c r="C446" s="163"/>
      <c r="D446" s="177" t="str">
        <f t="shared" si="47"/>
        <v/>
      </c>
      <c r="E446" s="177" t="str">
        <f t="shared" si="48"/>
        <v/>
      </c>
      <c r="F446" s="186" t="str">
        <f t="shared" si="49"/>
        <v/>
      </c>
      <c r="G446" s="163"/>
      <c r="H446" s="163"/>
      <c r="I446" s="164"/>
      <c r="J446" s="186" t="str">
        <f t="shared" si="50"/>
        <v/>
      </c>
      <c r="K446" s="164"/>
      <c r="L446" s="123"/>
      <c r="M446" s="187" t="str">
        <f>IF(COUNTIF(※編集不可※選択項目!$AG$3:$AG$11,I446&amp;K446)=1,VLOOKUP(I446&amp;K446,※編集不可※選択項目!$AG$3:$AH$11,2,FALSE),"")</f>
        <v/>
      </c>
      <c r="N446" s="182"/>
      <c r="O446" s="20"/>
      <c r="P446" s="165"/>
      <c r="Q446" s="20"/>
      <c r="R446" s="166"/>
      <c r="S446" s="97" t="str">
        <f t="shared" si="44"/>
        <v/>
      </c>
      <c r="T446" s="21" t="str">
        <f>IF($L446="","",IF($J446="単板",(※編集不可※選択項目!$Q$4*$L446+※編集不可※選択項目!$U$4),(※編集不可※選択項目!$Q$3*$L446+※編集不可※選択項目!$U$3)))</f>
        <v/>
      </c>
      <c r="U446" s="21" t="str">
        <f>IF($L446="","",IF($J446="単板",(※編集不可※選択項目!$Q$5*$L446+※編集不可※選択項目!$U$5),(※編集不可※選択項目!$Q439*$L446+※編集不可※選択項目!$U$6)))</f>
        <v/>
      </c>
      <c r="V446" s="21" t="str">
        <f>IF($L446="","",IF($J446="単板",(※編集不可※選択項目!$Q$7*$L446+※編集不可※選択項目!$U$7),(※編集不可※選択項目!$Q$8*$L446+※編集不可※選択項目!$U$8)))</f>
        <v/>
      </c>
    </row>
    <row r="447" spans="1:22" ht="25.05" customHeight="1" x14ac:dyDescent="0.2">
      <c r="A447" s="161">
        <f t="shared" si="45"/>
        <v>435</v>
      </c>
      <c r="B447" s="186" t="str">
        <f t="shared" si="46"/>
        <v/>
      </c>
      <c r="C447" s="163"/>
      <c r="D447" s="177" t="str">
        <f t="shared" si="47"/>
        <v/>
      </c>
      <c r="E447" s="177" t="str">
        <f t="shared" si="48"/>
        <v/>
      </c>
      <c r="F447" s="186" t="str">
        <f t="shared" si="49"/>
        <v/>
      </c>
      <c r="G447" s="163"/>
      <c r="H447" s="163"/>
      <c r="I447" s="164"/>
      <c r="J447" s="186" t="str">
        <f t="shared" si="50"/>
        <v/>
      </c>
      <c r="K447" s="164"/>
      <c r="L447" s="123"/>
      <c r="M447" s="187" t="str">
        <f>IF(COUNTIF(※編集不可※選択項目!$AG$3:$AG$11,I447&amp;K447)=1,VLOOKUP(I447&amp;K447,※編集不可※選択項目!$AG$3:$AH$11,2,FALSE),"")</f>
        <v/>
      </c>
      <c r="N447" s="182"/>
      <c r="O447" s="20"/>
      <c r="P447" s="165"/>
      <c r="Q447" s="20"/>
      <c r="R447" s="166"/>
      <c r="S447" s="97" t="str">
        <f t="shared" si="44"/>
        <v/>
      </c>
      <c r="T447" s="21" t="str">
        <f>IF($L447="","",IF($J447="単板",(※編集不可※選択項目!$Q$4*$L447+※編集不可※選択項目!$U$4),(※編集不可※選択項目!$Q$3*$L447+※編集不可※選択項目!$U$3)))</f>
        <v/>
      </c>
      <c r="U447" s="21" t="str">
        <f>IF($L447="","",IF($J447="単板",(※編集不可※選択項目!$Q$5*$L447+※編集不可※選択項目!$U$5),(※編集不可※選択項目!$Q440*$L447+※編集不可※選択項目!$U$6)))</f>
        <v/>
      </c>
      <c r="V447" s="21" t="str">
        <f>IF($L447="","",IF($J447="単板",(※編集不可※選択項目!$Q$7*$L447+※編集不可※選択項目!$U$7),(※編集不可※選択項目!$Q$8*$L447+※編集不可※選択項目!$U$8)))</f>
        <v/>
      </c>
    </row>
    <row r="448" spans="1:22" ht="25.05" customHeight="1" x14ac:dyDescent="0.2">
      <c r="A448" s="161">
        <f t="shared" si="45"/>
        <v>436</v>
      </c>
      <c r="B448" s="186" t="str">
        <f t="shared" si="46"/>
        <v/>
      </c>
      <c r="C448" s="163"/>
      <c r="D448" s="177" t="str">
        <f t="shared" si="47"/>
        <v/>
      </c>
      <c r="E448" s="177" t="str">
        <f t="shared" si="48"/>
        <v/>
      </c>
      <c r="F448" s="186" t="str">
        <f t="shared" si="49"/>
        <v/>
      </c>
      <c r="G448" s="163"/>
      <c r="H448" s="163"/>
      <c r="I448" s="164"/>
      <c r="J448" s="186" t="str">
        <f t="shared" si="50"/>
        <v/>
      </c>
      <c r="K448" s="164"/>
      <c r="L448" s="123"/>
      <c r="M448" s="187" t="str">
        <f>IF(COUNTIF(※編集不可※選択項目!$AG$3:$AG$11,I448&amp;K448)=1,VLOOKUP(I448&amp;K448,※編集不可※選択項目!$AG$3:$AH$11,2,FALSE),"")</f>
        <v/>
      </c>
      <c r="N448" s="182"/>
      <c r="O448" s="20"/>
      <c r="P448" s="165"/>
      <c r="Q448" s="20"/>
      <c r="R448" s="166"/>
      <c r="S448" s="97" t="str">
        <f t="shared" si="44"/>
        <v/>
      </c>
      <c r="T448" s="21" t="str">
        <f>IF($L448="","",IF($J448="単板",(※編集不可※選択項目!$Q$4*$L448+※編集不可※選択項目!$U$4),(※編集不可※選択項目!$Q$3*$L448+※編集不可※選択項目!$U$3)))</f>
        <v/>
      </c>
      <c r="U448" s="21" t="str">
        <f>IF($L448="","",IF($J448="単板",(※編集不可※選択項目!$Q$5*$L448+※編集不可※選択項目!$U$5),(※編集不可※選択項目!$Q441*$L448+※編集不可※選択項目!$U$6)))</f>
        <v/>
      </c>
      <c r="V448" s="21" t="str">
        <f>IF($L448="","",IF($J448="単板",(※編集不可※選択項目!$Q$7*$L448+※編集不可※選択項目!$U$7),(※編集不可※選択項目!$Q$8*$L448+※編集不可※選択項目!$U$8)))</f>
        <v/>
      </c>
    </row>
    <row r="449" spans="1:22" ht="25.05" customHeight="1" x14ac:dyDescent="0.2">
      <c r="A449" s="161">
        <f t="shared" si="45"/>
        <v>437</v>
      </c>
      <c r="B449" s="186" t="str">
        <f t="shared" si="46"/>
        <v/>
      </c>
      <c r="C449" s="163"/>
      <c r="D449" s="177" t="str">
        <f t="shared" si="47"/>
        <v/>
      </c>
      <c r="E449" s="177" t="str">
        <f t="shared" si="48"/>
        <v/>
      </c>
      <c r="F449" s="186" t="str">
        <f t="shared" si="49"/>
        <v/>
      </c>
      <c r="G449" s="163"/>
      <c r="H449" s="163"/>
      <c r="I449" s="164"/>
      <c r="J449" s="186" t="str">
        <f t="shared" si="50"/>
        <v/>
      </c>
      <c r="K449" s="164"/>
      <c r="L449" s="123"/>
      <c r="M449" s="187" t="str">
        <f>IF(COUNTIF(※編集不可※選択項目!$AG$3:$AG$11,I449&amp;K449)=1,VLOOKUP(I449&amp;K449,※編集不可※選択項目!$AG$3:$AH$11,2,FALSE),"")</f>
        <v/>
      </c>
      <c r="N449" s="182"/>
      <c r="O449" s="20"/>
      <c r="P449" s="165"/>
      <c r="Q449" s="20"/>
      <c r="R449" s="166"/>
      <c r="S449" s="97" t="str">
        <f t="shared" si="44"/>
        <v/>
      </c>
      <c r="T449" s="21" t="str">
        <f>IF($L449="","",IF($J449="単板",(※編集不可※選択項目!$Q$4*$L449+※編集不可※選択項目!$U$4),(※編集不可※選択項目!$Q$3*$L449+※編集不可※選択項目!$U$3)))</f>
        <v/>
      </c>
      <c r="U449" s="21" t="str">
        <f>IF($L449="","",IF($J449="単板",(※編集不可※選択項目!$Q$5*$L449+※編集不可※選択項目!$U$5),(※編集不可※選択項目!$Q442*$L449+※編集不可※選択項目!$U$6)))</f>
        <v/>
      </c>
      <c r="V449" s="21" t="str">
        <f>IF($L449="","",IF($J449="単板",(※編集不可※選択項目!$Q$7*$L449+※編集不可※選択項目!$U$7),(※編集不可※選択項目!$Q$8*$L449+※編集不可※選択項目!$U$8)))</f>
        <v/>
      </c>
    </row>
    <row r="450" spans="1:22" ht="25.05" customHeight="1" x14ac:dyDescent="0.2">
      <c r="A450" s="161">
        <f t="shared" si="45"/>
        <v>438</v>
      </c>
      <c r="B450" s="186" t="str">
        <f t="shared" si="46"/>
        <v/>
      </c>
      <c r="C450" s="163"/>
      <c r="D450" s="177" t="str">
        <f t="shared" si="47"/>
        <v/>
      </c>
      <c r="E450" s="177" t="str">
        <f t="shared" si="48"/>
        <v/>
      </c>
      <c r="F450" s="186" t="str">
        <f t="shared" si="49"/>
        <v/>
      </c>
      <c r="G450" s="163"/>
      <c r="H450" s="163"/>
      <c r="I450" s="164"/>
      <c r="J450" s="186" t="str">
        <f t="shared" si="50"/>
        <v/>
      </c>
      <c r="K450" s="164"/>
      <c r="L450" s="123"/>
      <c r="M450" s="187" t="str">
        <f>IF(COUNTIF(※編集不可※選択項目!$AG$3:$AG$11,I450&amp;K450)=1,VLOOKUP(I450&amp;K450,※編集不可※選択項目!$AG$3:$AH$11,2,FALSE),"")</f>
        <v/>
      </c>
      <c r="N450" s="182"/>
      <c r="O450" s="20"/>
      <c r="P450" s="165"/>
      <c r="Q450" s="20"/>
      <c r="R450" s="166"/>
      <c r="S450" s="97" t="str">
        <f t="shared" si="44"/>
        <v/>
      </c>
      <c r="T450" s="21" t="str">
        <f>IF($L450="","",IF($J450="単板",(※編集不可※選択項目!$Q$4*$L450+※編集不可※選択項目!$U$4),(※編集不可※選択項目!$Q$3*$L450+※編集不可※選択項目!$U$3)))</f>
        <v/>
      </c>
      <c r="U450" s="21" t="str">
        <f>IF($L450="","",IF($J450="単板",(※編集不可※選択項目!$Q$5*$L450+※編集不可※選択項目!$U$5),(※編集不可※選択項目!$Q443*$L450+※編集不可※選択項目!$U$6)))</f>
        <v/>
      </c>
      <c r="V450" s="21" t="str">
        <f>IF($L450="","",IF($J450="単板",(※編集不可※選択項目!$Q$7*$L450+※編集不可※選択項目!$U$7),(※編集不可※選択項目!$Q$8*$L450+※編集不可※選択項目!$U$8)))</f>
        <v/>
      </c>
    </row>
    <row r="451" spans="1:22" ht="25.05" customHeight="1" x14ac:dyDescent="0.2">
      <c r="A451" s="161">
        <f t="shared" si="45"/>
        <v>439</v>
      </c>
      <c r="B451" s="186" t="str">
        <f t="shared" si="46"/>
        <v/>
      </c>
      <c r="C451" s="163"/>
      <c r="D451" s="177" t="str">
        <f t="shared" si="47"/>
        <v/>
      </c>
      <c r="E451" s="177" t="str">
        <f t="shared" si="48"/>
        <v/>
      </c>
      <c r="F451" s="186" t="str">
        <f t="shared" si="49"/>
        <v/>
      </c>
      <c r="G451" s="163"/>
      <c r="H451" s="163"/>
      <c r="I451" s="164"/>
      <c r="J451" s="186" t="str">
        <f t="shared" si="50"/>
        <v/>
      </c>
      <c r="K451" s="164"/>
      <c r="L451" s="123"/>
      <c r="M451" s="187" t="str">
        <f>IF(COUNTIF(※編集不可※選択項目!$AG$3:$AG$11,I451&amp;K451)=1,VLOOKUP(I451&amp;K451,※編集不可※選択項目!$AG$3:$AH$11,2,FALSE),"")</f>
        <v/>
      </c>
      <c r="N451" s="182"/>
      <c r="O451" s="20"/>
      <c r="P451" s="165"/>
      <c r="Q451" s="20"/>
      <c r="R451" s="166"/>
      <c r="S451" s="97" t="str">
        <f t="shared" si="44"/>
        <v/>
      </c>
      <c r="T451" s="21" t="str">
        <f>IF($L451="","",IF($J451="単板",(※編集不可※選択項目!$Q$4*$L451+※編集不可※選択項目!$U$4),(※編集不可※選択項目!$Q$3*$L451+※編集不可※選択項目!$U$3)))</f>
        <v/>
      </c>
      <c r="U451" s="21" t="str">
        <f>IF($L451="","",IF($J451="単板",(※編集不可※選択項目!$Q$5*$L451+※編集不可※選択項目!$U$5),(※編集不可※選択項目!$Q444*$L451+※編集不可※選択項目!$U$6)))</f>
        <v/>
      </c>
      <c r="V451" s="21" t="str">
        <f>IF($L451="","",IF($J451="単板",(※編集不可※選択項目!$Q$7*$L451+※編集不可※選択項目!$U$7),(※編集不可※選択項目!$Q$8*$L451+※編集不可※選択項目!$U$8)))</f>
        <v/>
      </c>
    </row>
    <row r="452" spans="1:22" ht="25.05" customHeight="1" x14ac:dyDescent="0.2">
      <c r="A452" s="161">
        <f t="shared" si="45"/>
        <v>440</v>
      </c>
      <c r="B452" s="186" t="str">
        <f t="shared" si="46"/>
        <v/>
      </c>
      <c r="C452" s="163"/>
      <c r="D452" s="177" t="str">
        <f t="shared" si="47"/>
        <v/>
      </c>
      <c r="E452" s="177" t="str">
        <f t="shared" si="48"/>
        <v/>
      </c>
      <c r="F452" s="186" t="str">
        <f t="shared" si="49"/>
        <v/>
      </c>
      <c r="G452" s="163"/>
      <c r="H452" s="163"/>
      <c r="I452" s="164"/>
      <c r="J452" s="186" t="str">
        <f t="shared" si="50"/>
        <v/>
      </c>
      <c r="K452" s="164"/>
      <c r="L452" s="123"/>
      <c r="M452" s="187" t="str">
        <f>IF(COUNTIF(※編集不可※選択項目!$AG$3:$AG$11,I452&amp;K452)=1,VLOOKUP(I452&amp;K452,※編集不可※選択項目!$AG$3:$AH$11,2,FALSE),"")</f>
        <v/>
      </c>
      <c r="N452" s="182"/>
      <c r="O452" s="20"/>
      <c r="P452" s="165"/>
      <c r="Q452" s="20"/>
      <c r="R452" s="166"/>
      <c r="S452" s="97" t="str">
        <f t="shared" si="44"/>
        <v/>
      </c>
      <c r="T452" s="21" t="str">
        <f>IF($L452="","",IF($J452="単板",(※編集不可※選択項目!$Q$4*$L452+※編集不可※選択項目!$U$4),(※編集不可※選択項目!$Q$3*$L452+※編集不可※選択項目!$U$3)))</f>
        <v/>
      </c>
      <c r="U452" s="21" t="str">
        <f>IF($L452="","",IF($J452="単板",(※編集不可※選択項目!$Q$5*$L452+※編集不可※選択項目!$U$5),(※編集不可※選択項目!$Q445*$L452+※編集不可※選択項目!$U$6)))</f>
        <v/>
      </c>
      <c r="V452" s="21" t="str">
        <f>IF($L452="","",IF($J452="単板",(※編集不可※選択項目!$Q$7*$L452+※編集不可※選択項目!$U$7),(※編集不可※選択項目!$Q$8*$L452+※編集不可※選択項目!$U$8)))</f>
        <v/>
      </c>
    </row>
    <row r="453" spans="1:22" ht="25.05" customHeight="1" x14ac:dyDescent="0.2">
      <c r="A453" s="161">
        <f t="shared" si="45"/>
        <v>441</v>
      </c>
      <c r="B453" s="186" t="str">
        <f t="shared" si="46"/>
        <v/>
      </c>
      <c r="C453" s="163"/>
      <c r="D453" s="177" t="str">
        <f t="shared" si="47"/>
        <v/>
      </c>
      <c r="E453" s="177" t="str">
        <f t="shared" si="48"/>
        <v/>
      </c>
      <c r="F453" s="186" t="str">
        <f t="shared" si="49"/>
        <v/>
      </c>
      <c r="G453" s="163"/>
      <c r="H453" s="163"/>
      <c r="I453" s="164"/>
      <c r="J453" s="186" t="str">
        <f t="shared" si="50"/>
        <v/>
      </c>
      <c r="K453" s="164"/>
      <c r="L453" s="123"/>
      <c r="M453" s="187" t="str">
        <f>IF(COUNTIF(※編集不可※選択項目!$AG$3:$AG$11,I453&amp;K453)=1,VLOOKUP(I453&amp;K453,※編集不可※選択項目!$AG$3:$AH$11,2,FALSE),"")</f>
        <v/>
      </c>
      <c r="N453" s="182"/>
      <c r="O453" s="20"/>
      <c r="P453" s="165"/>
      <c r="Q453" s="20"/>
      <c r="R453" s="166"/>
      <c r="S453" s="97" t="str">
        <f t="shared" si="44"/>
        <v/>
      </c>
      <c r="T453" s="21" t="str">
        <f>IF($L453="","",IF($J453="単板",(※編集不可※選択項目!$Q$4*$L453+※編集不可※選択項目!$U$4),(※編集不可※選択項目!$Q$3*$L453+※編集不可※選択項目!$U$3)))</f>
        <v/>
      </c>
      <c r="U453" s="21" t="str">
        <f>IF($L453="","",IF($J453="単板",(※編集不可※選択項目!$Q$5*$L453+※編集不可※選択項目!$U$5),(※編集不可※選択項目!$Q446*$L453+※編集不可※選択項目!$U$6)))</f>
        <v/>
      </c>
      <c r="V453" s="21" t="str">
        <f>IF($L453="","",IF($J453="単板",(※編集不可※選択項目!$Q$7*$L453+※編集不可※選択項目!$U$7),(※編集不可※選択項目!$Q$8*$L453+※編集不可※選択項目!$U$8)))</f>
        <v/>
      </c>
    </row>
    <row r="454" spans="1:22" ht="25.05" customHeight="1" x14ac:dyDescent="0.2">
      <c r="A454" s="161">
        <f t="shared" si="45"/>
        <v>442</v>
      </c>
      <c r="B454" s="186" t="str">
        <f t="shared" si="46"/>
        <v/>
      </c>
      <c r="C454" s="163"/>
      <c r="D454" s="177" t="str">
        <f t="shared" si="47"/>
        <v/>
      </c>
      <c r="E454" s="177" t="str">
        <f t="shared" si="48"/>
        <v/>
      </c>
      <c r="F454" s="186" t="str">
        <f t="shared" si="49"/>
        <v/>
      </c>
      <c r="G454" s="163"/>
      <c r="H454" s="163"/>
      <c r="I454" s="164"/>
      <c r="J454" s="186" t="str">
        <f t="shared" si="50"/>
        <v/>
      </c>
      <c r="K454" s="164"/>
      <c r="L454" s="123"/>
      <c r="M454" s="187" t="str">
        <f>IF(COUNTIF(※編集不可※選択項目!$AG$3:$AG$11,I454&amp;K454)=1,VLOOKUP(I454&amp;K454,※編集不可※選択項目!$AG$3:$AH$11,2,FALSE),"")</f>
        <v/>
      </c>
      <c r="N454" s="182"/>
      <c r="O454" s="20"/>
      <c r="P454" s="165"/>
      <c r="Q454" s="20"/>
      <c r="R454" s="166"/>
      <c r="S454" s="97" t="str">
        <f t="shared" si="44"/>
        <v/>
      </c>
      <c r="T454" s="21" t="str">
        <f>IF($L454="","",IF($J454="単板",(※編集不可※選択項目!$Q$4*$L454+※編集不可※選択項目!$U$4),(※編集不可※選択項目!$Q$3*$L454+※編集不可※選択項目!$U$3)))</f>
        <v/>
      </c>
      <c r="U454" s="21" t="str">
        <f>IF($L454="","",IF($J454="単板",(※編集不可※選択項目!$Q$5*$L454+※編集不可※選択項目!$U$5),(※編集不可※選択項目!$Q447*$L454+※編集不可※選択項目!$U$6)))</f>
        <v/>
      </c>
      <c r="V454" s="21" t="str">
        <f>IF($L454="","",IF($J454="単板",(※編集不可※選択項目!$Q$7*$L454+※編集不可※選択項目!$U$7),(※編集不可※選択項目!$Q$8*$L454+※編集不可※選択項目!$U$8)))</f>
        <v/>
      </c>
    </row>
    <row r="455" spans="1:22" ht="25.05" customHeight="1" x14ac:dyDescent="0.2">
      <c r="A455" s="161">
        <f t="shared" si="45"/>
        <v>443</v>
      </c>
      <c r="B455" s="186" t="str">
        <f t="shared" si="46"/>
        <v/>
      </c>
      <c r="C455" s="163"/>
      <c r="D455" s="177" t="str">
        <f t="shared" si="47"/>
        <v/>
      </c>
      <c r="E455" s="177" t="str">
        <f t="shared" si="48"/>
        <v/>
      </c>
      <c r="F455" s="186" t="str">
        <f t="shared" si="49"/>
        <v/>
      </c>
      <c r="G455" s="163"/>
      <c r="H455" s="163"/>
      <c r="I455" s="164"/>
      <c r="J455" s="186" t="str">
        <f t="shared" si="50"/>
        <v/>
      </c>
      <c r="K455" s="164"/>
      <c r="L455" s="123"/>
      <c r="M455" s="187" t="str">
        <f>IF(COUNTIF(※編集不可※選択項目!$AG$3:$AG$11,I455&amp;K455)=1,VLOOKUP(I455&amp;K455,※編集不可※選択項目!$AG$3:$AH$11,2,FALSE),"")</f>
        <v/>
      </c>
      <c r="N455" s="182"/>
      <c r="O455" s="20"/>
      <c r="P455" s="165"/>
      <c r="Q455" s="20"/>
      <c r="R455" s="166"/>
      <c r="S455" s="97" t="str">
        <f t="shared" si="44"/>
        <v/>
      </c>
      <c r="T455" s="21" t="str">
        <f>IF($L455="","",IF($J455="単板",(※編集不可※選択項目!$Q$4*$L455+※編集不可※選択項目!$U$4),(※編集不可※選択項目!$Q$3*$L455+※編集不可※選択項目!$U$3)))</f>
        <v/>
      </c>
      <c r="U455" s="21" t="str">
        <f>IF($L455="","",IF($J455="単板",(※編集不可※選択項目!$Q$5*$L455+※編集不可※選択項目!$U$5),(※編集不可※選択項目!$Q448*$L455+※編集不可※選択項目!$U$6)))</f>
        <v/>
      </c>
      <c r="V455" s="21" t="str">
        <f>IF($L455="","",IF($J455="単板",(※編集不可※選択項目!$Q$7*$L455+※編集不可※選択項目!$U$7),(※編集不可※選択項目!$Q$8*$L455+※編集不可※選択項目!$U$8)))</f>
        <v/>
      </c>
    </row>
    <row r="456" spans="1:22" ht="25.05" customHeight="1" x14ac:dyDescent="0.2">
      <c r="A456" s="161">
        <f t="shared" si="45"/>
        <v>444</v>
      </c>
      <c r="B456" s="186" t="str">
        <f t="shared" si="46"/>
        <v/>
      </c>
      <c r="C456" s="163"/>
      <c r="D456" s="177" t="str">
        <f t="shared" si="47"/>
        <v/>
      </c>
      <c r="E456" s="177" t="str">
        <f t="shared" si="48"/>
        <v/>
      </c>
      <c r="F456" s="186" t="str">
        <f t="shared" si="49"/>
        <v/>
      </c>
      <c r="G456" s="163"/>
      <c r="H456" s="163"/>
      <c r="I456" s="164"/>
      <c r="J456" s="186" t="str">
        <f t="shared" si="50"/>
        <v/>
      </c>
      <c r="K456" s="164"/>
      <c r="L456" s="123"/>
      <c r="M456" s="187" t="str">
        <f>IF(COUNTIF(※編集不可※選択項目!$AG$3:$AG$11,I456&amp;K456)=1,VLOOKUP(I456&amp;K456,※編集不可※選択項目!$AG$3:$AH$11,2,FALSE),"")</f>
        <v/>
      </c>
      <c r="N456" s="182"/>
      <c r="O456" s="20"/>
      <c r="P456" s="165"/>
      <c r="Q456" s="20"/>
      <c r="R456" s="166"/>
      <c r="S456" s="97" t="str">
        <f t="shared" si="44"/>
        <v/>
      </c>
      <c r="T456" s="21" t="str">
        <f>IF($L456="","",IF($J456="単板",(※編集不可※選択項目!$Q$4*$L456+※編集不可※選択項目!$U$4),(※編集不可※選択項目!$Q$3*$L456+※編集不可※選択項目!$U$3)))</f>
        <v/>
      </c>
      <c r="U456" s="21" t="str">
        <f>IF($L456="","",IF($J456="単板",(※編集不可※選択項目!$Q$5*$L456+※編集不可※選択項目!$U$5),(※編集不可※選択項目!$Q449*$L456+※編集不可※選択項目!$U$6)))</f>
        <v/>
      </c>
      <c r="V456" s="21" t="str">
        <f>IF($L456="","",IF($J456="単板",(※編集不可※選択項目!$Q$7*$L456+※編集不可※選択項目!$U$7),(※編集不可※選択項目!$Q$8*$L456+※編集不可※選択項目!$U$8)))</f>
        <v/>
      </c>
    </row>
    <row r="457" spans="1:22" ht="25.05" customHeight="1" x14ac:dyDescent="0.2">
      <c r="A457" s="161">
        <f t="shared" si="45"/>
        <v>445</v>
      </c>
      <c r="B457" s="186" t="str">
        <f t="shared" si="46"/>
        <v/>
      </c>
      <c r="C457" s="163"/>
      <c r="D457" s="177" t="str">
        <f t="shared" si="47"/>
        <v/>
      </c>
      <c r="E457" s="177" t="str">
        <f t="shared" si="48"/>
        <v/>
      </c>
      <c r="F457" s="186" t="str">
        <f t="shared" si="49"/>
        <v/>
      </c>
      <c r="G457" s="163"/>
      <c r="H457" s="163"/>
      <c r="I457" s="164"/>
      <c r="J457" s="186" t="str">
        <f t="shared" si="50"/>
        <v/>
      </c>
      <c r="K457" s="164"/>
      <c r="L457" s="123"/>
      <c r="M457" s="187" t="str">
        <f>IF(COUNTIF(※編集不可※選択項目!$AG$3:$AG$11,I457&amp;K457)=1,VLOOKUP(I457&amp;K457,※編集不可※選択項目!$AG$3:$AH$11,2,FALSE),"")</f>
        <v/>
      </c>
      <c r="N457" s="182"/>
      <c r="O457" s="20"/>
      <c r="P457" s="165"/>
      <c r="Q457" s="20"/>
      <c r="R457" s="166"/>
      <c r="S457" s="97" t="str">
        <f t="shared" si="44"/>
        <v/>
      </c>
      <c r="T457" s="21" t="str">
        <f>IF($L457="","",IF($J457="単板",(※編集不可※選択項目!$Q$4*$L457+※編集不可※選択項目!$U$4),(※編集不可※選択項目!$Q$3*$L457+※編集不可※選択項目!$U$3)))</f>
        <v/>
      </c>
      <c r="U457" s="21" t="str">
        <f>IF($L457="","",IF($J457="単板",(※編集不可※選択項目!$Q$5*$L457+※編集不可※選択項目!$U$5),(※編集不可※選択項目!$Q450*$L457+※編集不可※選択項目!$U$6)))</f>
        <v/>
      </c>
      <c r="V457" s="21" t="str">
        <f>IF($L457="","",IF($J457="単板",(※編集不可※選択項目!$Q$7*$L457+※編集不可※選択項目!$U$7),(※編集不可※選択項目!$Q$8*$L457+※編集不可※選択項目!$U$8)))</f>
        <v/>
      </c>
    </row>
    <row r="458" spans="1:22" ht="25.05" customHeight="1" x14ac:dyDescent="0.2">
      <c r="A458" s="161">
        <f t="shared" si="45"/>
        <v>446</v>
      </c>
      <c r="B458" s="186" t="str">
        <f t="shared" si="46"/>
        <v/>
      </c>
      <c r="C458" s="163"/>
      <c r="D458" s="177" t="str">
        <f t="shared" si="47"/>
        <v/>
      </c>
      <c r="E458" s="177" t="str">
        <f t="shared" si="48"/>
        <v/>
      </c>
      <c r="F458" s="186" t="str">
        <f t="shared" si="49"/>
        <v/>
      </c>
      <c r="G458" s="163"/>
      <c r="H458" s="163"/>
      <c r="I458" s="164"/>
      <c r="J458" s="186" t="str">
        <f t="shared" si="50"/>
        <v/>
      </c>
      <c r="K458" s="164"/>
      <c r="L458" s="123"/>
      <c r="M458" s="187" t="str">
        <f>IF(COUNTIF(※編集不可※選択項目!$AG$3:$AG$11,I458&amp;K458)=1,VLOOKUP(I458&amp;K458,※編集不可※選択項目!$AG$3:$AH$11,2,FALSE),"")</f>
        <v/>
      </c>
      <c r="N458" s="182"/>
      <c r="O458" s="20"/>
      <c r="P458" s="165"/>
      <c r="Q458" s="20"/>
      <c r="R458" s="166"/>
      <c r="S458" s="97" t="str">
        <f t="shared" si="44"/>
        <v/>
      </c>
      <c r="T458" s="21" t="str">
        <f>IF($L458="","",IF($J458="単板",(※編集不可※選択項目!$Q$4*$L458+※編集不可※選択項目!$U$4),(※編集不可※選択項目!$Q$3*$L458+※編集不可※選択項目!$U$3)))</f>
        <v/>
      </c>
      <c r="U458" s="21" t="str">
        <f>IF($L458="","",IF($J458="単板",(※編集不可※選択項目!$Q$5*$L458+※編集不可※選択項目!$U$5),(※編集不可※選択項目!$Q451*$L458+※編集不可※選択項目!$U$6)))</f>
        <v/>
      </c>
      <c r="V458" s="21" t="str">
        <f>IF($L458="","",IF($J458="単板",(※編集不可※選択項目!$Q$7*$L458+※編集不可※選択項目!$U$7),(※編集不可※選択項目!$Q$8*$L458+※編集不可※選択項目!$U$8)))</f>
        <v/>
      </c>
    </row>
    <row r="459" spans="1:22" ht="25.05" customHeight="1" x14ac:dyDescent="0.2">
      <c r="A459" s="161">
        <f t="shared" si="45"/>
        <v>447</v>
      </c>
      <c r="B459" s="186" t="str">
        <f t="shared" si="46"/>
        <v/>
      </c>
      <c r="C459" s="163"/>
      <c r="D459" s="177" t="str">
        <f t="shared" si="47"/>
        <v/>
      </c>
      <c r="E459" s="177" t="str">
        <f t="shared" si="48"/>
        <v/>
      </c>
      <c r="F459" s="186" t="str">
        <f t="shared" si="49"/>
        <v/>
      </c>
      <c r="G459" s="163"/>
      <c r="H459" s="163"/>
      <c r="I459" s="164"/>
      <c r="J459" s="186" t="str">
        <f t="shared" si="50"/>
        <v/>
      </c>
      <c r="K459" s="164"/>
      <c r="L459" s="123"/>
      <c r="M459" s="187" t="str">
        <f>IF(COUNTIF(※編集不可※選択項目!$AG$3:$AG$11,I459&amp;K459)=1,VLOOKUP(I459&amp;K459,※編集不可※選択項目!$AG$3:$AH$11,2,FALSE),"")</f>
        <v/>
      </c>
      <c r="N459" s="182"/>
      <c r="O459" s="20"/>
      <c r="P459" s="165"/>
      <c r="Q459" s="20"/>
      <c r="R459" s="166"/>
      <c r="S459" s="97" t="str">
        <f t="shared" si="44"/>
        <v/>
      </c>
      <c r="T459" s="21" t="str">
        <f>IF($L459="","",IF($J459="単板",(※編集不可※選択項目!$Q$4*$L459+※編集不可※選択項目!$U$4),(※編集不可※選択項目!$Q$3*$L459+※編集不可※選択項目!$U$3)))</f>
        <v/>
      </c>
      <c r="U459" s="21" t="str">
        <f>IF($L459="","",IF($J459="単板",(※編集不可※選択項目!$Q$5*$L459+※編集不可※選択項目!$U$5),(※編集不可※選択項目!$Q452*$L459+※編集不可※選択項目!$U$6)))</f>
        <v/>
      </c>
      <c r="V459" s="21" t="str">
        <f>IF($L459="","",IF($J459="単板",(※編集不可※選択項目!$Q$7*$L459+※編集不可※選択項目!$U$7),(※編集不可※選択項目!$Q$8*$L459+※編集不可※選択項目!$U$8)))</f>
        <v/>
      </c>
    </row>
    <row r="460" spans="1:22" ht="25.05" customHeight="1" x14ac:dyDescent="0.2">
      <c r="A460" s="161">
        <f t="shared" si="45"/>
        <v>448</v>
      </c>
      <c r="B460" s="186" t="str">
        <f t="shared" si="46"/>
        <v/>
      </c>
      <c r="C460" s="163"/>
      <c r="D460" s="177" t="str">
        <f t="shared" si="47"/>
        <v/>
      </c>
      <c r="E460" s="177" t="str">
        <f t="shared" si="48"/>
        <v/>
      </c>
      <c r="F460" s="186" t="str">
        <f t="shared" si="49"/>
        <v/>
      </c>
      <c r="G460" s="163"/>
      <c r="H460" s="163"/>
      <c r="I460" s="164"/>
      <c r="J460" s="186" t="str">
        <f t="shared" si="50"/>
        <v/>
      </c>
      <c r="K460" s="164"/>
      <c r="L460" s="123"/>
      <c r="M460" s="187" t="str">
        <f>IF(COUNTIF(※編集不可※選択項目!$AG$3:$AG$11,I460&amp;K460)=1,VLOOKUP(I460&amp;K460,※編集不可※選択項目!$AG$3:$AH$11,2,FALSE),"")</f>
        <v/>
      </c>
      <c r="N460" s="182"/>
      <c r="O460" s="20"/>
      <c r="P460" s="165"/>
      <c r="Q460" s="20"/>
      <c r="R460" s="166"/>
      <c r="S460" s="97" t="str">
        <f t="shared" si="44"/>
        <v/>
      </c>
      <c r="T460" s="21" t="str">
        <f>IF($L460="","",IF($J460="単板",(※編集不可※選択項目!$Q$4*$L460+※編集不可※選択項目!$U$4),(※編集不可※選択項目!$Q$3*$L460+※編集不可※選択項目!$U$3)))</f>
        <v/>
      </c>
      <c r="U460" s="21" t="str">
        <f>IF($L460="","",IF($J460="単板",(※編集不可※選択項目!$Q$5*$L460+※編集不可※選択項目!$U$5),(※編集不可※選択項目!$Q453*$L460+※編集不可※選択項目!$U$6)))</f>
        <v/>
      </c>
      <c r="V460" s="21" t="str">
        <f>IF($L460="","",IF($J460="単板",(※編集不可※選択項目!$Q$7*$L460+※編集不可※選択項目!$U$7),(※編集不可※選択項目!$Q$8*$L460+※編集不可※選択項目!$U$8)))</f>
        <v/>
      </c>
    </row>
    <row r="461" spans="1:22" ht="25.05" customHeight="1" x14ac:dyDescent="0.2">
      <c r="A461" s="161">
        <f t="shared" si="45"/>
        <v>449</v>
      </c>
      <c r="B461" s="186" t="str">
        <f t="shared" si="46"/>
        <v/>
      </c>
      <c r="C461" s="163"/>
      <c r="D461" s="177" t="str">
        <f t="shared" si="47"/>
        <v/>
      </c>
      <c r="E461" s="177" t="str">
        <f t="shared" si="48"/>
        <v/>
      </c>
      <c r="F461" s="186" t="str">
        <f t="shared" si="49"/>
        <v/>
      </c>
      <c r="G461" s="163"/>
      <c r="H461" s="163"/>
      <c r="I461" s="164"/>
      <c r="J461" s="186" t="str">
        <f t="shared" si="50"/>
        <v/>
      </c>
      <c r="K461" s="164"/>
      <c r="L461" s="123"/>
      <c r="M461" s="187" t="str">
        <f>IF(COUNTIF(※編集不可※選択項目!$AG$3:$AG$11,I461&amp;K461)=1,VLOOKUP(I461&amp;K461,※編集不可※選択項目!$AG$3:$AH$11,2,FALSE),"")</f>
        <v/>
      </c>
      <c r="N461" s="182"/>
      <c r="O461" s="20"/>
      <c r="P461" s="165"/>
      <c r="Q461" s="20"/>
      <c r="R461" s="166"/>
      <c r="S461" s="97" t="str">
        <f t="shared" ref="S461:S512" si="51">IF($P461="","",$P461&amp;"("&amp;J$13&amp;")")</f>
        <v/>
      </c>
      <c r="T461" s="21" t="str">
        <f>IF($L461="","",IF($J461="単板",(※編集不可※選択項目!$Q$4*$L461+※編集不可※選択項目!$U$4),(※編集不可※選択項目!$Q$3*$L461+※編集不可※選択項目!$U$3)))</f>
        <v/>
      </c>
      <c r="U461" s="21" t="str">
        <f>IF($L461="","",IF($J461="単板",(※編集不可※選択項目!$Q$5*$L461+※編集不可※選択項目!$U$5),(※編集不可※選択項目!$Q454*$L461+※編集不可※選択項目!$U$6)))</f>
        <v/>
      </c>
      <c r="V461" s="21" t="str">
        <f>IF($L461="","",IF($J461="単板",(※編集不可※選択項目!$Q$7*$L461+※編集不可※選択項目!$U$7),(※編集不可※選択項目!$Q$8*$L461+※編集不可※選択項目!$U$8)))</f>
        <v/>
      </c>
    </row>
    <row r="462" spans="1:22" ht="25.05" customHeight="1" x14ac:dyDescent="0.2">
      <c r="A462" s="161">
        <f t="shared" ref="A462:A512" si="52">ROW()-12</f>
        <v>450</v>
      </c>
      <c r="B462" s="186" t="str">
        <f t="shared" ref="B462:B512" si="53">IF($C462="","","断熱窓")</f>
        <v/>
      </c>
      <c r="C462" s="163"/>
      <c r="D462" s="177" t="str">
        <f t="shared" ref="D462:D512" si="54">IF($C$2="","",IF($C462="","",$C$2))</f>
        <v/>
      </c>
      <c r="E462" s="177" t="str">
        <f t="shared" ref="E462:E512" si="55">IF($F$2="","",IF($C462="","",$F$2))</f>
        <v/>
      </c>
      <c r="F462" s="186" t="str">
        <f t="shared" ref="F462:F512" si="56">IF(G462="","",IF(K462="",G462,_xlfn.CONCAT(G462,"[",K462,"]")))</f>
        <v/>
      </c>
      <c r="G462" s="163"/>
      <c r="H462" s="163"/>
      <c r="I462" s="164"/>
      <c r="J462" s="186" t="str">
        <f t="shared" ref="J462:J512" si="57">IF(I462="","",IF(I462="単板","単板ガラス","複層ガラス"))</f>
        <v/>
      </c>
      <c r="K462" s="164"/>
      <c r="L462" s="123"/>
      <c r="M462" s="187" t="str">
        <f>IF(COUNTIF(※編集不可※選択項目!$AG$3:$AG$11,I462&amp;K462)=1,VLOOKUP(I462&amp;K462,※編集不可※選択項目!$AG$3:$AH$11,2,FALSE),"")</f>
        <v/>
      </c>
      <c r="N462" s="182"/>
      <c r="O462" s="20"/>
      <c r="P462" s="165"/>
      <c r="Q462" s="20"/>
      <c r="R462" s="166"/>
      <c r="S462" s="97" t="str">
        <f t="shared" si="51"/>
        <v/>
      </c>
      <c r="T462" s="21" t="str">
        <f>IF($L462="","",IF($J462="単板",(※編集不可※選択項目!$Q$4*$L462+※編集不可※選択項目!$U$4),(※編集不可※選択項目!$Q$3*$L462+※編集不可※選択項目!$U$3)))</f>
        <v/>
      </c>
      <c r="U462" s="21" t="str">
        <f>IF($L462="","",IF($J462="単板",(※編集不可※選択項目!$Q$5*$L462+※編集不可※選択項目!$U$5),(※編集不可※選択項目!$Q455*$L462+※編集不可※選択項目!$U$6)))</f>
        <v/>
      </c>
      <c r="V462" s="21" t="str">
        <f>IF($L462="","",IF($J462="単板",(※編集不可※選択項目!$Q$7*$L462+※編集不可※選択項目!$U$7),(※編集不可※選択項目!$Q$8*$L462+※編集不可※選択項目!$U$8)))</f>
        <v/>
      </c>
    </row>
    <row r="463" spans="1:22" ht="25.05" customHeight="1" x14ac:dyDescent="0.2">
      <c r="A463" s="161">
        <f t="shared" si="52"/>
        <v>451</v>
      </c>
      <c r="B463" s="186" t="str">
        <f t="shared" si="53"/>
        <v/>
      </c>
      <c r="C463" s="163"/>
      <c r="D463" s="177" t="str">
        <f t="shared" si="54"/>
        <v/>
      </c>
      <c r="E463" s="177" t="str">
        <f t="shared" si="55"/>
        <v/>
      </c>
      <c r="F463" s="186" t="str">
        <f t="shared" si="56"/>
        <v/>
      </c>
      <c r="G463" s="163"/>
      <c r="H463" s="163"/>
      <c r="I463" s="164"/>
      <c r="J463" s="186" t="str">
        <f t="shared" si="57"/>
        <v/>
      </c>
      <c r="K463" s="164"/>
      <c r="L463" s="123"/>
      <c r="M463" s="187" t="str">
        <f>IF(COUNTIF(※編集不可※選択項目!$AG$3:$AG$11,I463&amp;K463)=1,VLOOKUP(I463&amp;K463,※編集不可※選択項目!$AG$3:$AH$11,2,FALSE),"")</f>
        <v/>
      </c>
      <c r="N463" s="182"/>
      <c r="O463" s="20"/>
      <c r="P463" s="165"/>
      <c r="Q463" s="20"/>
      <c r="R463" s="166"/>
      <c r="S463" s="97" t="str">
        <f t="shared" si="51"/>
        <v/>
      </c>
      <c r="T463" s="21" t="str">
        <f>IF($L463="","",IF($J463="単板",(※編集不可※選択項目!$Q$4*$L463+※編集不可※選択項目!$U$4),(※編集不可※選択項目!$Q$3*$L463+※編集不可※選択項目!$U$3)))</f>
        <v/>
      </c>
      <c r="U463" s="21" t="str">
        <f>IF($L463="","",IF($J463="単板",(※編集不可※選択項目!$Q$5*$L463+※編集不可※選択項目!$U$5),(※編集不可※選択項目!$Q456*$L463+※編集不可※選択項目!$U$6)))</f>
        <v/>
      </c>
      <c r="V463" s="21" t="str">
        <f>IF($L463="","",IF($J463="単板",(※編集不可※選択項目!$Q$7*$L463+※編集不可※選択項目!$U$7),(※編集不可※選択項目!$Q$8*$L463+※編集不可※選択項目!$U$8)))</f>
        <v/>
      </c>
    </row>
    <row r="464" spans="1:22" ht="25.05" customHeight="1" x14ac:dyDescent="0.2">
      <c r="A464" s="161">
        <f t="shared" si="52"/>
        <v>452</v>
      </c>
      <c r="B464" s="186" t="str">
        <f t="shared" si="53"/>
        <v/>
      </c>
      <c r="C464" s="163"/>
      <c r="D464" s="177" t="str">
        <f t="shared" si="54"/>
        <v/>
      </c>
      <c r="E464" s="177" t="str">
        <f t="shared" si="55"/>
        <v/>
      </c>
      <c r="F464" s="186" t="str">
        <f t="shared" si="56"/>
        <v/>
      </c>
      <c r="G464" s="163"/>
      <c r="H464" s="163"/>
      <c r="I464" s="164"/>
      <c r="J464" s="186" t="str">
        <f t="shared" si="57"/>
        <v/>
      </c>
      <c r="K464" s="164"/>
      <c r="L464" s="123"/>
      <c r="M464" s="187" t="str">
        <f>IF(COUNTIF(※編集不可※選択項目!$AG$3:$AG$11,I464&amp;K464)=1,VLOOKUP(I464&amp;K464,※編集不可※選択項目!$AG$3:$AH$11,2,FALSE),"")</f>
        <v/>
      </c>
      <c r="N464" s="182"/>
      <c r="O464" s="20"/>
      <c r="P464" s="165"/>
      <c r="Q464" s="20"/>
      <c r="R464" s="166"/>
      <c r="S464" s="97" t="str">
        <f t="shared" si="51"/>
        <v/>
      </c>
      <c r="T464" s="21" t="str">
        <f>IF($L464="","",IF($J464="単板",(※編集不可※選択項目!$Q$4*$L464+※編集不可※選択項目!$U$4),(※編集不可※選択項目!$Q$3*$L464+※編集不可※選択項目!$U$3)))</f>
        <v/>
      </c>
      <c r="U464" s="21" t="str">
        <f>IF($L464="","",IF($J464="単板",(※編集不可※選択項目!$Q$5*$L464+※編集不可※選択項目!$U$5),(※編集不可※選択項目!$Q457*$L464+※編集不可※選択項目!$U$6)))</f>
        <v/>
      </c>
      <c r="V464" s="21" t="str">
        <f>IF($L464="","",IF($J464="単板",(※編集不可※選択項目!$Q$7*$L464+※編集不可※選択項目!$U$7),(※編集不可※選択項目!$Q$8*$L464+※編集不可※選択項目!$U$8)))</f>
        <v/>
      </c>
    </row>
    <row r="465" spans="1:22" ht="25.05" customHeight="1" x14ac:dyDescent="0.2">
      <c r="A465" s="161">
        <f t="shared" si="52"/>
        <v>453</v>
      </c>
      <c r="B465" s="186" t="str">
        <f t="shared" si="53"/>
        <v/>
      </c>
      <c r="C465" s="163"/>
      <c r="D465" s="177" t="str">
        <f t="shared" si="54"/>
        <v/>
      </c>
      <c r="E465" s="177" t="str">
        <f t="shared" si="55"/>
        <v/>
      </c>
      <c r="F465" s="186" t="str">
        <f t="shared" si="56"/>
        <v/>
      </c>
      <c r="G465" s="163"/>
      <c r="H465" s="163"/>
      <c r="I465" s="164"/>
      <c r="J465" s="186" t="str">
        <f t="shared" si="57"/>
        <v/>
      </c>
      <c r="K465" s="164"/>
      <c r="L465" s="123"/>
      <c r="M465" s="187" t="str">
        <f>IF(COUNTIF(※編集不可※選択項目!$AG$3:$AG$11,I465&amp;K465)=1,VLOOKUP(I465&amp;K465,※編集不可※選択項目!$AG$3:$AH$11,2,FALSE),"")</f>
        <v/>
      </c>
      <c r="N465" s="182"/>
      <c r="O465" s="20"/>
      <c r="P465" s="165"/>
      <c r="Q465" s="20"/>
      <c r="R465" s="166"/>
      <c r="S465" s="97" t="str">
        <f t="shared" si="51"/>
        <v/>
      </c>
      <c r="T465" s="21" t="str">
        <f>IF($L465="","",IF($J465="単板",(※編集不可※選択項目!$Q$4*$L465+※編集不可※選択項目!$U$4),(※編集不可※選択項目!$Q$3*$L465+※編集不可※選択項目!$U$3)))</f>
        <v/>
      </c>
      <c r="U465" s="21" t="str">
        <f>IF($L465="","",IF($J465="単板",(※編集不可※選択項目!$Q$5*$L465+※編集不可※選択項目!$U$5),(※編集不可※選択項目!$Q458*$L465+※編集不可※選択項目!$U$6)))</f>
        <v/>
      </c>
      <c r="V465" s="21" t="str">
        <f>IF($L465="","",IF($J465="単板",(※編集不可※選択項目!$Q$7*$L465+※編集不可※選択項目!$U$7),(※編集不可※選択項目!$Q$8*$L465+※編集不可※選択項目!$U$8)))</f>
        <v/>
      </c>
    </row>
    <row r="466" spans="1:22" ht="25.05" customHeight="1" x14ac:dyDescent="0.2">
      <c r="A466" s="161">
        <f t="shared" si="52"/>
        <v>454</v>
      </c>
      <c r="B466" s="186" t="str">
        <f t="shared" si="53"/>
        <v/>
      </c>
      <c r="C466" s="163"/>
      <c r="D466" s="177" t="str">
        <f t="shared" si="54"/>
        <v/>
      </c>
      <c r="E466" s="177" t="str">
        <f t="shared" si="55"/>
        <v/>
      </c>
      <c r="F466" s="186" t="str">
        <f t="shared" si="56"/>
        <v/>
      </c>
      <c r="G466" s="163"/>
      <c r="H466" s="163"/>
      <c r="I466" s="164"/>
      <c r="J466" s="186" t="str">
        <f t="shared" si="57"/>
        <v/>
      </c>
      <c r="K466" s="164"/>
      <c r="L466" s="123"/>
      <c r="M466" s="187" t="str">
        <f>IF(COUNTIF(※編集不可※選択項目!$AG$3:$AG$11,I466&amp;K466)=1,VLOOKUP(I466&amp;K466,※編集不可※選択項目!$AG$3:$AH$11,2,FALSE),"")</f>
        <v/>
      </c>
      <c r="N466" s="182"/>
      <c r="O466" s="20"/>
      <c r="P466" s="165"/>
      <c r="Q466" s="20"/>
      <c r="R466" s="166"/>
      <c r="S466" s="97" t="str">
        <f t="shared" si="51"/>
        <v/>
      </c>
      <c r="T466" s="21" t="str">
        <f>IF($L466="","",IF($J466="単板",(※編集不可※選択項目!$Q$4*$L466+※編集不可※選択項目!$U$4),(※編集不可※選択項目!$Q$3*$L466+※編集不可※選択項目!$U$3)))</f>
        <v/>
      </c>
      <c r="U466" s="21" t="str">
        <f>IF($L466="","",IF($J466="単板",(※編集不可※選択項目!$Q$5*$L466+※編集不可※選択項目!$U$5),(※編集不可※選択項目!$Q459*$L466+※編集不可※選択項目!$U$6)))</f>
        <v/>
      </c>
      <c r="V466" s="21" t="str">
        <f>IF($L466="","",IF($J466="単板",(※編集不可※選択項目!$Q$7*$L466+※編集不可※選択項目!$U$7),(※編集不可※選択項目!$Q$8*$L466+※編集不可※選択項目!$U$8)))</f>
        <v/>
      </c>
    </row>
    <row r="467" spans="1:22" ht="25.05" customHeight="1" x14ac:dyDescent="0.2">
      <c r="A467" s="161">
        <f t="shared" si="52"/>
        <v>455</v>
      </c>
      <c r="B467" s="186" t="str">
        <f t="shared" si="53"/>
        <v/>
      </c>
      <c r="C467" s="163"/>
      <c r="D467" s="177" t="str">
        <f t="shared" si="54"/>
        <v/>
      </c>
      <c r="E467" s="177" t="str">
        <f t="shared" si="55"/>
        <v/>
      </c>
      <c r="F467" s="186" t="str">
        <f t="shared" si="56"/>
        <v/>
      </c>
      <c r="G467" s="163"/>
      <c r="H467" s="163"/>
      <c r="I467" s="164"/>
      <c r="J467" s="186" t="str">
        <f t="shared" si="57"/>
        <v/>
      </c>
      <c r="K467" s="164"/>
      <c r="L467" s="123"/>
      <c r="M467" s="187" t="str">
        <f>IF(COUNTIF(※編集不可※選択項目!$AG$3:$AG$11,I467&amp;K467)=1,VLOOKUP(I467&amp;K467,※編集不可※選択項目!$AG$3:$AH$11,2,FALSE),"")</f>
        <v/>
      </c>
      <c r="N467" s="182"/>
      <c r="O467" s="20"/>
      <c r="P467" s="165"/>
      <c r="Q467" s="20"/>
      <c r="R467" s="166"/>
      <c r="S467" s="97" t="str">
        <f t="shared" si="51"/>
        <v/>
      </c>
      <c r="T467" s="21" t="str">
        <f>IF($L467="","",IF($J467="単板",(※編集不可※選択項目!$Q$4*$L467+※編集不可※選択項目!$U$4),(※編集不可※選択項目!$Q$3*$L467+※編集不可※選択項目!$U$3)))</f>
        <v/>
      </c>
      <c r="U467" s="21" t="str">
        <f>IF($L467="","",IF($J467="単板",(※編集不可※選択項目!$Q$5*$L467+※編集不可※選択項目!$U$5),(※編集不可※選択項目!$Q460*$L467+※編集不可※選択項目!$U$6)))</f>
        <v/>
      </c>
      <c r="V467" s="21" t="str">
        <f>IF($L467="","",IF($J467="単板",(※編集不可※選択項目!$Q$7*$L467+※編集不可※選択項目!$U$7),(※編集不可※選択項目!$Q$8*$L467+※編集不可※選択項目!$U$8)))</f>
        <v/>
      </c>
    </row>
    <row r="468" spans="1:22" ht="25.05" customHeight="1" x14ac:dyDescent="0.2">
      <c r="A468" s="161">
        <f t="shared" si="52"/>
        <v>456</v>
      </c>
      <c r="B468" s="186" t="str">
        <f t="shared" si="53"/>
        <v/>
      </c>
      <c r="C468" s="163"/>
      <c r="D468" s="177" t="str">
        <f t="shared" si="54"/>
        <v/>
      </c>
      <c r="E468" s="177" t="str">
        <f t="shared" si="55"/>
        <v/>
      </c>
      <c r="F468" s="186" t="str">
        <f t="shared" si="56"/>
        <v/>
      </c>
      <c r="G468" s="163"/>
      <c r="H468" s="163"/>
      <c r="I468" s="164"/>
      <c r="J468" s="186" t="str">
        <f t="shared" si="57"/>
        <v/>
      </c>
      <c r="K468" s="164"/>
      <c r="L468" s="123"/>
      <c r="M468" s="187" t="str">
        <f>IF(COUNTIF(※編集不可※選択項目!$AG$3:$AG$11,I468&amp;K468)=1,VLOOKUP(I468&amp;K468,※編集不可※選択項目!$AG$3:$AH$11,2,FALSE),"")</f>
        <v/>
      </c>
      <c r="N468" s="182"/>
      <c r="O468" s="20"/>
      <c r="P468" s="165"/>
      <c r="Q468" s="20"/>
      <c r="R468" s="166"/>
      <c r="S468" s="97" t="str">
        <f t="shared" si="51"/>
        <v/>
      </c>
      <c r="T468" s="21" t="str">
        <f>IF($L468="","",IF($J468="単板",(※編集不可※選択項目!$Q$4*$L468+※編集不可※選択項目!$U$4),(※編集不可※選択項目!$Q$3*$L468+※編集不可※選択項目!$U$3)))</f>
        <v/>
      </c>
      <c r="U468" s="21" t="str">
        <f>IF($L468="","",IF($J468="単板",(※編集不可※選択項目!$Q$5*$L468+※編集不可※選択項目!$U$5),(※編集不可※選択項目!$Q461*$L468+※編集不可※選択項目!$U$6)))</f>
        <v/>
      </c>
      <c r="V468" s="21" t="str">
        <f>IF($L468="","",IF($J468="単板",(※編集不可※選択項目!$Q$7*$L468+※編集不可※選択項目!$U$7),(※編集不可※選択項目!$Q$8*$L468+※編集不可※選択項目!$U$8)))</f>
        <v/>
      </c>
    </row>
    <row r="469" spans="1:22" ht="25.05" customHeight="1" x14ac:dyDescent="0.2">
      <c r="A469" s="161">
        <f t="shared" si="52"/>
        <v>457</v>
      </c>
      <c r="B469" s="186" t="str">
        <f t="shared" si="53"/>
        <v/>
      </c>
      <c r="C469" s="163"/>
      <c r="D469" s="177" t="str">
        <f t="shared" si="54"/>
        <v/>
      </c>
      <c r="E469" s="177" t="str">
        <f t="shared" si="55"/>
        <v/>
      </c>
      <c r="F469" s="186" t="str">
        <f t="shared" si="56"/>
        <v/>
      </c>
      <c r="G469" s="163"/>
      <c r="H469" s="163"/>
      <c r="I469" s="164"/>
      <c r="J469" s="186" t="str">
        <f t="shared" si="57"/>
        <v/>
      </c>
      <c r="K469" s="164"/>
      <c r="L469" s="123"/>
      <c r="M469" s="187" t="str">
        <f>IF(COUNTIF(※編集不可※選択項目!$AG$3:$AG$11,I469&amp;K469)=1,VLOOKUP(I469&amp;K469,※編集不可※選択項目!$AG$3:$AH$11,2,FALSE),"")</f>
        <v/>
      </c>
      <c r="N469" s="182"/>
      <c r="O469" s="20"/>
      <c r="P469" s="165"/>
      <c r="Q469" s="20"/>
      <c r="R469" s="166"/>
      <c r="S469" s="97" t="str">
        <f t="shared" si="51"/>
        <v/>
      </c>
      <c r="T469" s="21" t="str">
        <f>IF($L469="","",IF($J469="単板",(※編集不可※選択項目!$Q$4*$L469+※編集不可※選択項目!$U$4),(※編集不可※選択項目!$Q$3*$L469+※編集不可※選択項目!$U$3)))</f>
        <v/>
      </c>
      <c r="U469" s="21" t="str">
        <f>IF($L469="","",IF($J469="単板",(※編集不可※選択項目!$Q$5*$L469+※編集不可※選択項目!$U$5),(※編集不可※選択項目!$Q462*$L469+※編集不可※選択項目!$U$6)))</f>
        <v/>
      </c>
      <c r="V469" s="21" t="str">
        <f>IF($L469="","",IF($J469="単板",(※編集不可※選択項目!$Q$7*$L469+※編集不可※選択項目!$U$7),(※編集不可※選択項目!$Q$8*$L469+※編集不可※選択項目!$U$8)))</f>
        <v/>
      </c>
    </row>
    <row r="470" spans="1:22" ht="25.05" customHeight="1" x14ac:dyDescent="0.2">
      <c r="A470" s="161">
        <f t="shared" si="52"/>
        <v>458</v>
      </c>
      <c r="B470" s="186" t="str">
        <f t="shared" si="53"/>
        <v/>
      </c>
      <c r="C470" s="163"/>
      <c r="D470" s="177" t="str">
        <f t="shared" si="54"/>
        <v/>
      </c>
      <c r="E470" s="177" t="str">
        <f t="shared" si="55"/>
        <v/>
      </c>
      <c r="F470" s="186" t="str">
        <f t="shared" si="56"/>
        <v/>
      </c>
      <c r="G470" s="163"/>
      <c r="H470" s="163"/>
      <c r="I470" s="164"/>
      <c r="J470" s="186" t="str">
        <f t="shared" si="57"/>
        <v/>
      </c>
      <c r="K470" s="164"/>
      <c r="L470" s="123"/>
      <c r="M470" s="187" t="str">
        <f>IF(COUNTIF(※編集不可※選択項目!$AG$3:$AG$11,I470&amp;K470)=1,VLOOKUP(I470&amp;K470,※編集不可※選択項目!$AG$3:$AH$11,2,FALSE),"")</f>
        <v/>
      </c>
      <c r="N470" s="182"/>
      <c r="O470" s="20"/>
      <c r="P470" s="165"/>
      <c r="Q470" s="20"/>
      <c r="R470" s="166"/>
      <c r="S470" s="97" t="str">
        <f t="shared" si="51"/>
        <v/>
      </c>
      <c r="T470" s="21" t="str">
        <f>IF($L470="","",IF($J470="単板",(※編集不可※選択項目!$Q$4*$L470+※編集不可※選択項目!$U$4),(※編集不可※選択項目!$Q$3*$L470+※編集不可※選択項目!$U$3)))</f>
        <v/>
      </c>
      <c r="U470" s="21" t="str">
        <f>IF($L470="","",IF($J470="単板",(※編集不可※選択項目!$Q$5*$L470+※編集不可※選択項目!$U$5),(※編集不可※選択項目!$Q463*$L470+※編集不可※選択項目!$U$6)))</f>
        <v/>
      </c>
      <c r="V470" s="21" t="str">
        <f>IF($L470="","",IF($J470="単板",(※編集不可※選択項目!$Q$7*$L470+※編集不可※選択項目!$U$7),(※編集不可※選択項目!$Q$8*$L470+※編集不可※選択項目!$U$8)))</f>
        <v/>
      </c>
    </row>
    <row r="471" spans="1:22" ht="25.05" customHeight="1" x14ac:dyDescent="0.2">
      <c r="A471" s="161">
        <f t="shared" si="52"/>
        <v>459</v>
      </c>
      <c r="B471" s="186" t="str">
        <f t="shared" si="53"/>
        <v/>
      </c>
      <c r="C471" s="163"/>
      <c r="D471" s="177" t="str">
        <f t="shared" si="54"/>
        <v/>
      </c>
      <c r="E471" s="177" t="str">
        <f t="shared" si="55"/>
        <v/>
      </c>
      <c r="F471" s="186" t="str">
        <f t="shared" si="56"/>
        <v/>
      </c>
      <c r="G471" s="163"/>
      <c r="H471" s="163"/>
      <c r="I471" s="164"/>
      <c r="J471" s="186" t="str">
        <f t="shared" si="57"/>
        <v/>
      </c>
      <c r="K471" s="164"/>
      <c r="L471" s="123"/>
      <c r="M471" s="187" t="str">
        <f>IF(COUNTIF(※編集不可※選択項目!$AG$3:$AG$11,I471&amp;K471)=1,VLOOKUP(I471&amp;K471,※編集不可※選択項目!$AG$3:$AH$11,2,FALSE),"")</f>
        <v/>
      </c>
      <c r="N471" s="182"/>
      <c r="O471" s="20"/>
      <c r="P471" s="165"/>
      <c r="Q471" s="20"/>
      <c r="R471" s="166"/>
      <c r="S471" s="97" t="str">
        <f t="shared" si="51"/>
        <v/>
      </c>
      <c r="T471" s="21" t="str">
        <f>IF($L471="","",IF($J471="単板",(※編集不可※選択項目!$Q$4*$L471+※編集不可※選択項目!$U$4),(※編集不可※選択項目!$Q$3*$L471+※編集不可※選択項目!$U$3)))</f>
        <v/>
      </c>
      <c r="U471" s="21" t="str">
        <f>IF($L471="","",IF($J471="単板",(※編集不可※選択項目!$Q$5*$L471+※編集不可※選択項目!$U$5),(※編集不可※選択項目!$Q464*$L471+※編集不可※選択項目!$U$6)))</f>
        <v/>
      </c>
      <c r="V471" s="21" t="str">
        <f>IF($L471="","",IF($J471="単板",(※編集不可※選択項目!$Q$7*$L471+※編集不可※選択項目!$U$7),(※編集不可※選択項目!$Q$8*$L471+※編集不可※選択項目!$U$8)))</f>
        <v/>
      </c>
    </row>
    <row r="472" spans="1:22" ht="25.05" customHeight="1" x14ac:dyDescent="0.2">
      <c r="A472" s="161">
        <f t="shared" si="52"/>
        <v>460</v>
      </c>
      <c r="B472" s="186" t="str">
        <f t="shared" si="53"/>
        <v/>
      </c>
      <c r="C472" s="163"/>
      <c r="D472" s="177" t="str">
        <f t="shared" si="54"/>
        <v/>
      </c>
      <c r="E472" s="177" t="str">
        <f t="shared" si="55"/>
        <v/>
      </c>
      <c r="F472" s="186" t="str">
        <f t="shared" si="56"/>
        <v/>
      </c>
      <c r="G472" s="163"/>
      <c r="H472" s="163"/>
      <c r="I472" s="164"/>
      <c r="J472" s="186" t="str">
        <f t="shared" si="57"/>
        <v/>
      </c>
      <c r="K472" s="164"/>
      <c r="L472" s="123"/>
      <c r="M472" s="187" t="str">
        <f>IF(COUNTIF(※編集不可※選択項目!$AG$3:$AG$11,I472&amp;K472)=1,VLOOKUP(I472&amp;K472,※編集不可※選択項目!$AG$3:$AH$11,2,FALSE),"")</f>
        <v/>
      </c>
      <c r="N472" s="182"/>
      <c r="O472" s="20"/>
      <c r="P472" s="165"/>
      <c r="Q472" s="20"/>
      <c r="R472" s="166"/>
      <c r="S472" s="97" t="str">
        <f t="shared" si="51"/>
        <v/>
      </c>
      <c r="T472" s="21" t="str">
        <f>IF($L472="","",IF($J472="単板",(※編集不可※選択項目!$Q$4*$L472+※編集不可※選択項目!$U$4),(※編集不可※選択項目!$Q$3*$L472+※編集不可※選択項目!$U$3)))</f>
        <v/>
      </c>
      <c r="U472" s="21" t="str">
        <f>IF($L472="","",IF($J472="単板",(※編集不可※選択項目!$Q$5*$L472+※編集不可※選択項目!$U$5),(※編集不可※選択項目!$Q465*$L472+※編集不可※選択項目!$U$6)))</f>
        <v/>
      </c>
      <c r="V472" s="21" t="str">
        <f>IF($L472="","",IF($J472="単板",(※編集不可※選択項目!$Q$7*$L472+※編集不可※選択項目!$U$7),(※編集不可※選択項目!$Q$8*$L472+※編集不可※選択項目!$U$8)))</f>
        <v/>
      </c>
    </row>
    <row r="473" spans="1:22" ht="25.05" customHeight="1" x14ac:dyDescent="0.2">
      <c r="A473" s="161">
        <f t="shared" si="52"/>
        <v>461</v>
      </c>
      <c r="B473" s="186" t="str">
        <f t="shared" si="53"/>
        <v/>
      </c>
      <c r="C473" s="163"/>
      <c r="D473" s="177" t="str">
        <f t="shared" si="54"/>
        <v/>
      </c>
      <c r="E473" s="177" t="str">
        <f t="shared" si="55"/>
        <v/>
      </c>
      <c r="F473" s="186" t="str">
        <f t="shared" si="56"/>
        <v/>
      </c>
      <c r="G473" s="163"/>
      <c r="H473" s="163"/>
      <c r="I473" s="164"/>
      <c r="J473" s="186" t="str">
        <f t="shared" si="57"/>
        <v/>
      </c>
      <c r="K473" s="164"/>
      <c r="L473" s="123"/>
      <c r="M473" s="187" t="str">
        <f>IF(COUNTIF(※編集不可※選択項目!$AG$3:$AG$11,I473&amp;K473)=1,VLOOKUP(I473&amp;K473,※編集不可※選択項目!$AG$3:$AH$11,2,FALSE),"")</f>
        <v/>
      </c>
      <c r="N473" s="182"/>
      <c r="O473" s="20"/>
      <c r="P473" s="165"/>
      <c r="Q473" s="20"/>
      <c r="R473" s="166"/>
      <c r="S473" s="97" t="str">
        <f t="shared" si="51"/>
        <v/>
      </c>
      <c r="T473" s="21" t="str">
        <f>IF($L473="","",IF($J473="単板",(※編集不可※選択項目!$Q$4*$L473+※編集不可※選択項目!$U$4),(※編集不可※選択項目!$Q$3*$L473+※編集不可※選択項目!$U$3)))</f>
        <v/>
      </c>
      <c r="U473" s="21" t="str">
        <f>IF($L473="","",IF($J473="単板",(※編集不可※選択項目!$Q$5*$L473+※編集不可※選択項目!$U$5),(※編集不可※選択項目!$Q466*$L473+※編集不可※選択項目!$U$6)))</f>
        <v/>
      </c>
      <c r="V473" s="21" t="str">
        <f>IF($L473="","",IF($J473="単板",(※編集不可※選択項目!$Q$7*$L473+※編集不可※選択項目!$U$7),(※編集不可※選択項目!$Q$8*$L473+※編集不可※選択項目!$U$8)))</f>
        <v/>
      </c>
    </row>
    <row r="474" spans="1:22" ht="25.05" customHeight="1" x14ac:dyDescent="0.2">
      <c r="A474" s="161">
        <f t="shared" si="52"/>
        <v>462</v>
      </c>
      <c r="B474" s="186" t="str">
        <f t="shared" si="53"/>
        <v/>
      </c>
      <c r="C474" s="163"/>
      <c r="D474" s="177" t="str">
        <f t="shared" si="54"/>
        <v/>
      </c>
      <c r="E474" s="177" t="str">
        <f t="shared" si="55"/>
        <v/>
      </c>
      <c r="F474" s="186" t="str">
        <f t="shared" si="56"/>
        <v/>
      </c>
      <c r="G474" s="163"/>
      <c r="H474" s="163"/>
      <c r="I474" s="164"/>
      <c r="J474" s="186" t="str">
        <f t="shared" si="57"/>
        <v/>
      </c>
      <c r="K474" s="164"/>
      <c r="L474" s="123"/>
      <c r="M474" s="187" t="str">
        <f>IF(COUNTIF(※編集不可※選択項目!$AG$3:$AG$11,I474&amp;K474)=1,VLOOKUP(I474&amp;K474,※編集不可※選択項目!$AG$3:$AH$11,2,FALSE),"")</f>
        <v/>
      </c>
      <c r="N474" s="182"/>
      <c r="O474" s="20"/>
      <c r="P474" s="165"/>
      <c r="Q474" s="20"/>
      <c r="R474" s="166"/>
      <c r="S474" s="97" t="str">
        <f t="shared" si="51"/>
        <v/>
      </c>
      <c r="T474" s="21" t="str">
        <f>IF($L474="","",IF($J474="単板",(※編集不可※選択項目!$Q$4*$L474+※編集不可※選択項目!$U$4),(※編集不可※選択項目!$Q$3*$L474+※編集不可※選択項目!$U$3)))</f>
        <v/>
      </c>
      <c r="U474" s="21" t="str">
        <f>IF($L474="","",IF($J474="単板",(※編集不可※選択項目!$Q$5*$L474+※編集不可※選択項目!$U$5),(※編集不可※選択項目!$Q467*$L474+※編集不可※選択項目!$U$6)))</f>
        <v/>
      </c>
      <c r="V474" s="21" t="str">
        <f>IF($L474="","",IF($J474="単板",(※編集不可※選択項目!$Q$7*$L474+※編集不可※選択項目!$U$7),(※編集不可※選択項目!$Q$8*$L474+※編集不可※選択項目!$U$8)))</f>
        <v/>
      </c>
    </row>
    <row r="475" spans="1:22" ht="25.05" customHeight="1" x14ac:dyDescent="0.2">
      <c r="A475" s="161">
        <f t="shared" si="52"/>
        <v>463</v>
      </c>
      <c r="B475" s="186" t="str">
        <f t="shared" si="53"/>
        <v/>
      </c>
      <c r="C475" s="163"/>
      <c r="D475" s="177" t="str">
        <f t="shared" si="54"/>
        <v/>
      </c>
      <c r="E475" s="177" t="str">
        <f t="shared" si="55"/>
        <v/>
      </c>
      <c r="F475" s="186" t="str">
        <f t="shared" si="56"/>
        <v/>
      </c>
      <c r="G475" s="163"/>
      <c r="H475" s="163"/>
      <c r="I475" s="164"/>
      <c r="J475" s="186" t="str">
        <f t="shared" si="57"/>
        <v/>
      </c>
      <c r="K475" s="164"/>
      <c r="L475" s="123"/>
      <c r="M475" s="187" t="str">
        <f>IF(COUNTIF(※編集不可※選択項目!$AG$3:$AG$11,I475&amp;K475)=1,VLOOKUP(I475&amp;K475,※編集不可※選択項目!$AG$3:$AH$11,2,FALSE),"")</f>
        <v/>
      </c>
      <c r="N475" s="182"/>
      <c r="O475" s="20"/>
      <c r="P475" s="165"/>
      <c r="Q475" s="20"/>
      <c r="R475" s="166"/>
      <c r="S475" s="97" t="str">
        <f t="shared" si="51"/>
        <v/>
      </c>
      <c r="T475" s="21" t="str">
        <f>IF($L475="","",IF($J475="単板",(※編集不可※選択項目!$Q$4*$L475+※編集不可※選択項目!$U$4),(※編集不可※選択項目!$Q$3*$L475+※編集不可※選択項目!$U$3)))</f>
        <v/>
      </c>
      <c r="U475" s="21" t="str">
        <f>IF($L475="","",IF($J475="単板",(※編集不可※選択項目!$Q$5*$L475+※編集不可※選択項目!$U$5),(※編集不可※選択項目!$Q468*$L475+※編集不可※選択項目!$U$6)))</f>
        <v/>
      </c>
      <c r="V475" s="21" t="str">
        <f>IF($L475="","",IF($J475="単板",(※編集不可※選択項目!$Q$7*$L475+※編集不可※選択項目!$U$7),(※編集不可※選択項目!$Q$8*$L475+※編集不可※選択項目!$U$8)))</f>
        <v/>
      </c>
    </row>
    <row r="476" spans="1:22" ht="25.05" customHeight="1" x14ac:dyDescent="0.2">
      <c r="A476" s="161">
        <f t="shared" si="52"/>
        <v>464</v>
      </c>
      <c r="B476" s="186" t="str">
        <f t="shared" si="53"/>
        <v/>
      </c>
      <c r="C476" s="163"/>
      <c r="D476" s="177" t="str">
        <f t="shared" si="54"/>
        <v/>
      </c>
      <c r="E476" s="177" t="str">
        <f t="shared" si="55"/>
        <v/>
      </c>
      <c r="F476" s="186" t="str">
        <f t="shared" si="56"/>
        <v/>
      </c>
      <c r="G476" s="163"/>
      <c r="H476" s="163"/>
      <c r="I476" s="164"/>
      <c r="J476" s="186" t="str">
        <f t="shared" si="57"/>
        <v/>
      </c>
      <c r="K476" s="164"/>
      <c r="L476" s="123"/>
      <c r="M476" s="187" t="str">
        <f>IF(COUNTIF(※編集不可※選択項目!$AG$3:$AG$11,I476&amp;K476)=1,VLOOKUP(I476&amp;K476,※編集不可※選択項目!$AG$3:$AH$11,2,FALSE),"")</f>
        <v/>
      </c>
      <c r="N476" s="182"/>
      <c r="O476" s="20"/>
      <c r="P476" s="165"/>
      <c r="Q476" s="20"/>
      <c r="R476" s="166"/>
      <c r="S476" s="97" t="str">
        <f t="shared" si="51"/>
        <v/>
      </c>
      <c r="T476" s="21" t="str">
        <f>IF($L476="","",IF($J476="単板",(※編集不可※選択項目!$Q$4*$L476+※編集不可※選択項目!$U$4),(※編集不可※選択項目!$Q$3*$L476+※編集不可※選択項目!$U$3)))</f>
        <v/>
      </c>
      <c r="U476" s="21" t="str">
        <f>IF($L476="","",IF($J476="単板",(※編集不可※選択項目!$Q$5*$L476+※編集不可※選択項目!$U$5),(※編集不可※選択項目!$Q469*$L476+※編集不可※選択項目!$U$6)))</f>
        <v/>
      </c>
      <c r="V476" s="21" t="str">
        <f>IF($L476="","",IF($J476="単板",(※編集不可※選択項目!$Q$7*$L476+※編集不可※選択項目!$U$7),(※編集不可※選択項目!$Q$8*$L476+※編集不可※選択項目!$U$8)))</f>
        <v/>
      </c>
    </row>
    <row r="477" spans="1:22" ht="25.05" customHeight="1" x14ac:dyDescent="0.2">
      <c r="A477" s="161">
        <f t="shared" si="52"/>
        <v>465</v>
      </c>
      <c r="B477" s="186" t="str">
        <f t="shared" si="53"/>
        <v/>
      </c>
      <c r="C477" s="163"/>
      <c r="D477" s="177" t="str">
        <f t="shared" si="54"/>
        <v/>
      </c>
      <c r="E477" s="177" t="str">
        <f t="shared" si="55"/>
        <v/>
      </c>
      <c r="F477" s="186" t="str">
        <f t="shared" si="56"/>
        <v/>
      </c>
      <c r="G477" s="163"/>
      <c r="H477" s="163"/>
      <c r="I477" s="164"/>
      <c r="J477" s="186" t="str">
        <f t="shared" si="57"/>
        <v/>
      </c>
      <c r="K477" s="164"/>
      <c r="L477" s="123"/>
      <c r="M477" s="187" t="str">
        <f>IF(COUNTIF(※編集不可※選択項目!$AG$3:$AG$11,I477&amp;K477)=1,VLOOKUP(I477&amp;K477,※編集不可※選択項目!$AG$3:$AH$11,2,FALSE),"")</f>
        <v/>
      </c>
      <c r="N477" s="182"/>
      <c r="O477" s="20"/>
      <c r="P477" s="165"/>
      <c r="Q477" s="20"/>
      <c r="R477" s="166"/>
      <c r="S477" s="97" t="str">
        <f t="shared" si="51"/>
        <v/>
      </c>
      <c r="T477" s="21" t="str">
        <f>IF($L477="","",IF($J477="単板",(※編集不可※選択項目!$Q$4*$L477+※編集不可※選択項目!$U$4),(※編集不可※選択項目!$Q$3*$L477+※編集不可※選択項目!$U$3)))</f>
        <v/>
      </c>
      <c r="U477" s="21" t="str">
        <f>IF($L477="","",IF($J477="単板",(※編集不可※選択項目!$Q$5*$L477+※編集不可※選択項目!$U$5),(※編集不可※選択項目!$Q470*$L477+※編集不可※選択項目!$U$6)))</f>
        <v/>
      </c>
      <c r="V477" s="21" t="str">
        <f>IF($L477="","",IF($J477="単板",(※編集不可※選択項目!$Q$7*$L477+※編集不可※選択項目!$U$7),(※編集不可※選択項目!$Q$8*$L477+※編集不可※選択項目!$U$8)))</f>
        <v/>
      </c>
    </row>
    <row r="478" spans="1:22" ht="25.05" customHeight="1" x14ac:dyDescent="0.2">
      <c r="A478" s="161">
        <f t="shared" si="52"/>
        <v>466</v>
      </c>
      <c r="B478" s="186" t="str">
        <f t="shared" si="53"/>
        <v/>
      </c>
      <c r="C478" s="163"/>
      <c r="D478" s="177" t="str">
        <f t="shared" si="54"/>
        <v/>
      </c>
      <c r="E478" s="177" t="str">
        <f t="shared" si="55"/>
        <v/>
      </c>
      <c r="F478" s="186" t="str">
        <f t="shared" si="56"/>
        <v/>
      </c>
      <c r="G478" s="163"/>
      <c r="H478" s="163"/>
      <c r="I478" s="164"/>
      <c r="J478" s="186" t="str">
        <f t="shared" si="57"/>
        <v/>
      </c>
      <c r="K478" s="164"/>
      <c r="L478" s="123"/>
      <c r="M478" s="187" t="str">
        <f>IF(COUNTIF(※編集不可※選択項目!$AG$3:$AG$11,I478&amp;K478)=1,VLOOKUP(I478&amp;K478,※編集不可※選択項目!$AG$3:$AH$11,2,FALSE),"")</f>
        <v/>
      </c>
      <c r="N478" s="182"/>
      <c r="O478" s="20"/>
      <c r="P478" s="165"/>
      <c r="Q478" s="20"/>
      <c r="R478" s="166"/>
      <c r="S478" s="97" t="str">
        <f t="shared" si="51"/>
        <v/>
      </c>
      <c r="T478" s="21" t="str">
        <f>IF($L478="","",IF($J478="単板",(※編集不可※選択項目!$Q$4*$L478+※編集不可※選択項目!$U$4),(※編集不可※選択項目!$Q$3*$L478+※編集不可※選択項目!$U$3)))</f>
        <v/>
      </c>
      <c r="U478" s="21" t="str">
        <f>IF($L478="","",IF($J478="単板",(※編集不可※選択項目!$Q$5*$L478+※編集不可※選択項目!$U$5),(※編集不可※選択項目!$Q471*$L478+※編集不可※選択項目!$U$6)))</f>
        <v/>
      </c>
      <c r="V478" s="21" t="str">
        <f>IF($L478="","",IF($J478="単板",(※編集不可※選択項目!$Q$7*$L478+※編集不可※選択項目!$U$7),(※編集不可※選択項目!$Q$8*$L478+※編集不可※選択項目!$U$8)))</f>
        <v/>
      </c>
    </row>
    <row r="479" spans="1:22" ht="25.05" customHeight="1" x14ac:dyDescent="0.2">
      <c r="A479" s="161">
        <f t="shared" si="52"/>
        <v>467</v>
      </c>
      <c r="B479" s="186" t="str">
        <f t="shared" si="53"/>
        <v/>
      </c>
      <c r="C479" s="163"/>
      <c r="D479" s="177" t="str">
        <f t="shared" si="54"/>
        <v/>
      </c>
      <c r="E479" s="177" t="str">
        <f t="shared" si="55"/>
        <v/>
      </c>
      <c r="F479" s="186" t="str">
        <f t="shared" si="56"/>
        <v/>
      </c>
      <c r="G479" s="163"/>
      <c r="H479" s="163"/>
      <c r="I479" s="164"/>
      <c r="J479" s="186" t="str">
        <f t="shared" si="57"/>
        <v/>
      </c>
      <c r="K479" s="164"/>
      <c r="L479" s="123"/>
      <c r="M479" s="187" t="str">
        <f>IF(COUNTIF(※編集不可※選択項目!$AG$3:$AG$11,I479&amp;K479)=1,VLOOKUP(I479&amp;K479,※編集不可※選択項目!$AG$3:$AH$11,2,FALSE),"")</f>
        <v/>
      </c>
      <c r="N479" s="182"/>
      <c r="O479" s="20"/>
      <c r="P479" s="165"/>
      <c r="Q479" s="20"/>
      <c r="R479" s="166"/>
      <c r="S479" s="97" t="str">
        <f t="shared" si="51"/>
        <v/>
      </c>
      <c r="T479" s="21" t="str">
        <f>IF($L479="","",IF($J479="単板",(※編集不可※選択項目!$Q$4*$L479+※編集不可※選択項目!$U$4),(※編集不可※選択項目!$Q$3*$L479+※編集不可※選択項目!$U$3)))</f>
        <v/>
      </c>
      <c r="U479" s="21" t="str">
        <f>IF($L479="","",IF($J479="単板",(※編集不可※選択項目!$Q$5*$L479+※編集不可※選択項目!$U$5),(※編集不可※選択項目!$Q472*$L479+※編集不可※選択項目!$U$6)))</f>
        <v/>
      </c>
      <c r="V479" s="21" t="str">
        <f>IF($L479="","",IF($J479="単板",(※編集不可※選択項目!$Q$7*$L479+※編集不可※選択項目!$U$7),(※編集不可※選択項目!$Q$8*$L479+※編集不可※選択項目!$U$8)))</f>
        <v/>
      </c>
    </row>
    <row r="480" spans="1:22" ht="25.05" customHeight="1" x14ac:dyDescent="0.2">
      <c r="A480" s="161">
        <f t="shared" si="52"/>
        <v>468</v>
      </c>
      <c r="B480" s="186" t="str">
        <f t="shared" si="53"/>
        <v/>
      </c>
      <c r="C480" s="163"/>
      <c r="D480" s="177" t="str">
        <f t="shared" si="54"/>
        <v/>
      </c>
      <c r="E480" s="177" t="str">
        <f t="shared" si="55"/>
        <v/>
      </c>
      <c r="F480" s="186" t="str">
        <f t="shared" si="56"/>
        <v/>
      </c>
      <c r="G480" s="163"/>
      <c r="H480" s="163"/>
      <c r="I480" s="164"/>
      <c r="J480" s="186" t="str">
        <f t="shared" si="57"/>
        <v/>
      </c>
      <c r="K480" s="164"/>
      <c r="L480" s="123"/>
      <c r="M480" s="187" t="str">
        <f>IF(COUNTIF(※編集不可※選択項目!$AG$3:$AG$11,I480&amp;K480)=1,VLOOKUP(I480&amp;K480,※編集不可※選択項目!$AG$3:$AH$11,2,FALSE),"")</f>
        <v/>
      </c>
      <c r="N480" s="182"/>
      <c r="O480" s="20"/>
      <c r="P480" s="165"/>
      <c r="Q480" s="20"/>
      <c r="R480" s="166"/>
      <c r="S480" s="97" t="str">
        <f t="shared" si="51"/>
        <v/>
      </c>
      <c r="T480" s="21" t="str">
        <f>IF($L480="","",IF($J480="単板",(※編集不可※選択項目!$Q$4*$L480+※編集不可※選択項目!$U$4),(※編集不可※選択項目!$Q$3*$L480+※編集不可※選択項目!$U$3)))</f>
        <v/>
      </c>
      <c r="U480" s="21" t="str">
        <f>IF($L480="","",IF($J480="単板",(※編集不可※選択項目!$Q$5*$L480+※編集不可※選択項目!$U$5),(※編集不可※選択項目!$Q473*$L480+※編集不可※選択項目!$U$6)))</f>
        <v/>
      </c>
      <c r="V480" s="21" t="str">
        <f>IF($L480="","",IF($J480="単板",(※編集不可※選択項目!$Q$7*$L480+※編集不可※選択項目!$U$7),(※編集不可※選択項目!$Q$8*$L480+※編集不可※選択項目!$U$8)))</f>
        <v/>
      </c>
    </row>
    <row r="481" spans="1:22" ht="25.05" customHeight="1" x14ac:dyDescent="0.2">
      <c r="A481" s="161">
        <f t="shared" si="52"/>
        <v>469</v>
      </c>
      <c r="B481" s="186" t="str">
        <f t="shared" si="53"/>
        <v/>
      </c>
      <c r="C481" s="163"/>
      <c r="D481" s="177" t="str">
        <f t="shared" si="54"/>
        <v/>
      </c>
      <c r="E481" s="177" t="str">
        <f t="shared" si="55"/>
        <v/>
      </c>
      <c r="F481" s="186" t="str">
        <f t="shared" si="56"/>
        <v/>
      </c>
      <c r="G481" s="163"/>
      <c r="H481" s="163"/>
      <c r="I481" s="164"/>
      <c r="J481" s="186" t="str">
        <f t="shared" si="57"/>
        <v/>
      </c>
      <c r="K481" s="164"/>
      <c r="L481" s="123"/>
      <c r="M481" s="187" t="str">
        <f>IF(COUNTIF(※編集不可※選択項目!$AG$3:$AG$11,I481&amp;K481)=1,VLOOKUP(I481&amp;K481,※編集不可※選択項目!$AG$3:$AH$11,2,FALSE),"")</f>
        <v/>
      </c>
      <c r="N481" s="182"/>
      <c r="O481" s="20"/>
      <c r="P481" s="165"/>
      <c r="Q481" s="20"/>
      <c r="R481" s="166"/>
      <c r="S481" s="97" t="str">
        <f t="shared" si="51"/>
        <v/>
      </c>
      <c r="T481" s="21" t="str">
        <f>IF($L481="","",IF($J481="単板",(※編集不可※選択項目!$Q$4*$L481+※編集不可※選択項目!$U$4),(※編集不可※選択項目!$Q$3*$L481+※編集不可※選択項目!$U$3)))</f>
        <v/>
      </c>
      <c r="U481" s="21" t="str">
        <f>IF($L481="","",IF($J481="単板",(※編集不可※選択項目!$Q$5*$L481+※編集不可※選択項目!$U$5),(※編集不可※選択項目!$Q474*$L481+※編集不可※選択項目!$U$6)))</f>
        <v/>
      </c>
      <c r="V481" s="21" t="str">
        <f>IF($L481="","",IF($J481="単板",(※編集不可※選択項目!$Q$7*$L481+※編集不可※選択項目!$U$7),(※編集不可※選択項目!$Q$8*$L481+※編集不可※選択項目!$U$8)))</f>
        <v/>
      </c>
    </row>
    <row r="482" spans="1:22" ht="25.05" customHeight="1" x14ac:dyDescent="0.2">
      <c r="A482" s="161">
        <f t="shared" si="52"/>
        <v>470</v>
      </c>
      <c r="B482" s="186" t="str">
        <f t="shared" si="53"/>
        <v/>
      </c>
      <c r="C482" s="163"/>
      <c r="D482" s="177" t="str">
        <f t="shared" si="54"/>
        <v/>
      </c>
      <c r="E482" s="177" t="str">
        <f t="shared" si="55"/>
        <v/>
      </c>
      <c r="F482" s="186" t="str">
        <f t="shared" si="56"/>
        <v/>
      </c>
      <c r="G482" s="163"/>
      <c r="H482" s="163"/>
      <c r="I482" s="164"/>
      <c r="J482" s="186" t="str">
        <f t="shared" si="57"/>
        <v/>
      </c>
      <c r="K482" s="164"/>
      <c r="L482" s="123"/>
      <c r="M482" s="187" t="str">
        <f>IF(COUNTIF(※編集不可※選択項目!$AG$3:$AG$11,I482&amp;K482)=1,VLOOKUP(I482&amp;K482,※編集不可※選択項目!$AG$3:$AH$11,2,FALSE),"")</f>
        <v/>
      </c>
      <c r="N482" s="182"/>
      <c r="O482" s="20"/>
      <c r="P482" s="165"/>
      <c r="Q482" s="20"/>
      <c r="R482" s="166"/>
      <c r="S482" s="97" t="str">
        <f t="shared" si="51"/>
        <v/>
      </c>
      <c r="T482" s="21" t="str">
        <f>IF($L482="","",IF($J482="単板",(※編集不可※選択項目!$Q$4*$L482+※編集不可※選択項目!$U$4),(※編集不可※選択項目!$Q$3*$L482+※編集不可※選択項目!$U$3)))</f>
        <v/>
      </c>
      <c r="U482" s="21" t="str">
        <f>IF($L482="","",IF($J482="単板",(※編集不可※選択項目!$Q$5*$L482+※編集不可※選択項目!$U$5),(※編集不可※選択項目!$Q475*$L482+※編集不可※選択項目!$U$6)))</f>
        <v/>
      </c>
      <c r="V482" s="21" t="str">
        <f>IF($L482="","",IF($J482="単板",(※編集不可※選択項目!$Q$7*$L482+※編集不可※選択項目!$U$7),(※編集不可※選択項目!$Q$8*$L482+※編集不可※選択項目!$U$8)))</f>
        <v/>
      </c>
    </row>
    <row r="483" spans="1:22" ht="25.05" customHeight="1" x14ac:dyDescent="0.2">
      <c r="A483" s="161">
        <f t="shared" si="52"/>
        <v>471</v>
      </c>
      <c r="B483" s="186" t="str">
        <f t="shared" si="53"/>
        <v/>
      </c>
      <c r="C483" s="163"/>
      <c r="D483" s="177" t="str">
        <f t="shared" si="54"/>
        <v/>
      </c>
      <c r="E483" s="177" t="str">
        <f t="shared" si="55"/>
        <v/>
      </c>
      <c r="F483" s="186" t="str">
        <f t="shared" si="56"/>
        <v/>
      </c>
      <c r="G483" s="163"/>
      <c r="H483" s="163"/>
      <c r="I483" s="164"/>
      <c r="J483" s="186" t="str">
        <f t="shared" si="57"/>
        <v/>
      </c>
      <c r="K483" s="164"/>
      <c r="L483" s="123"/>
      <c r="M483" s="187" t="str">
        <f>IF(COUNTIF(※編集不可※選択項目!$AG$3:$AG$11,I483&amp;K483)=1,VLOOKUP(I483&amp;K483,※編集不可※選択項目!$AG$3:$AH$11,2,FALSE),"")</f>
        <v/>
      </c>
      <c r="N483" s="182"/>
      <c r="O483" s="20"/>
      <c r="P483" s="165"/>
      <c r="Q483" s="20"/>
      <c r="R483" s="166"/>
      <c r="S483" s="97" t="str">
        <f t="shared" si="51"/>
        <v/>
      </c>
      <c r="T483" s="21" t="str">
        <f>IF($L483="","",IF($J483="単板",(※編集不可※選択項目!$Q$4*$L483+※編集不可※選択項目!$U$4),(※編集不可※選択項目!$Q$3*$L483+※編集不可※選択項目!$U$3)))</f>
        <v/>
      </c>
      <c r="U483" s="21" t="str">
        <f>IF($L483="","",IF($J483="単板",(※編集不可※選択項目!$Q$5*$L483+※編集不可※選択項目!$U$5),(※編集不可※選択項目!$Q476*$L483+※編集不可※選択項目!$U$6)))</f>
        <v/>
      </c>
      <c r="V483" s="21" t="str">
        <f>IF($L483="","",IF($J483="単板",(※編集不可※選択項目!$Q$7*$L483+※編集不可※選択項目!$U$7),(※編集不可※選択項目!$Q$8*$L483+※編集不可※選択項目!$U$8)))</f>
        <v/>
      </c>
    </row>
    <row r="484" spans="1:22" ht="25.05" customHeight="1" x14ac:dyDescent="0.2">
      <c r="A484" s="161">
        <f t="shared" si="52"/>
        <v>472</v>
      </c>
      <c r="B484" s="186" t="str">
        <f t="shared" si="53"/>
        <v/>
      </c>
      <c r="C484" s="163"/>
      <c r="D484" s="177" t="str">
        <f t="shared" si="54"/>
        <v/>
      </c>
      <c r="E484" s="177" t="str">
        <f t="shared" si="55"/>
        <v/>
      </c>
      <c r="F484" s="186" t="str">
        <f t="shared" si="56"/>
        <v/>
      </c>
      <c r="G484" s="163"/>
      <c r="H484" s="163"/>
      <c r="I484" s="164"/>
      <c r="J484" s="186" t="str">
        <f t="shared" si="57"/>
        <v/>
      </c>
      <c r="K484" s="164"/>
      <c r="L484" s="123"/>
      <c r="M484" s="187" t="str">
        <f>IF(COUNTIF(※編集不可※選択項目!$AG$3:$AG$11,I484&amp;K484)=1,VLOOKUP(I484&amp;K484,※編集不可※選択項目!$AG$3:$AH$11,2,FALSE),"")</f>
        <v/>
      </c>
      <c r="N484" s="182"/>
      <c r="O484" s="20"/>
      <c r="P484" s="165"/>
      <c r="Q484" s="20"/>
      <c r="R484" s="166"/>
      <c r="S484" s="97" t="str">
        <f t="shared" si="51"/>
        <v/>
      </c>
      <c r="T484" s="21" t="str">
        <f>IF($L484="","",IF($J484="単板",(※編集不可※選択項目!$Q$4*$L484+※編集不可※選択項目!$U$4),(※編集不可※選択項目!$Q$3*$L484+※編集不可※選択項目!$U$3)))</f>
        <v/>
      </c>
      <c r="U484" s="21" t="str">
        <f>IF($L484="","",IF($J484="単板",(※編集不可※選択項目!$Q$5*$L484+※編集不可※選択項目!$U$5),(※編集不可※選択項目!$Q477*$L484+※編集不可※選択項目!$U$6)))</f>
        <v/>
      </c>
      <c r="V484" s="21" t="str">
        <f>IF($L484="","",IF($J484="単板",(※編集不可※選択項目!$Q$7*$L484+※編集不可※選択項目!$U$7),(※編集不可※選択項目!$Q$8*$L484+※編集不可※選択項目!$U$8)))</f>
        <v/>
      </c>
    </row>
    <row r="485" spans="1:22" ht="25.05" customHeight="1" x14ac:dyDescent="0.2">
      <c r="A485" s="161">
        <f t="shared" si="52"/>
        <v>473</v>
      </c>
      <c r="B485" s="186" t="str">
        <f t="shared" si="53"/>
        <v/>
      </c>
      <c r="C485" s="163"/>
      <c r="D485" s="177" t="str">
        <f t="shared" si="54"/>
        <v/>
      </c>
      <c r="E485" s="177" t="str">
        <f t="shared" si="55"/>
        <v/>
      </c>
      <c r="F485" s="186" t="str">
        <f t="shared" si="56"/>
        <v/>
      </c>
      <c r="G485" s="163"/>
      <c r="H485" s="163"/>
      <c r="I485" s="164"/>
      <c r="J485" s="186" t="str">
        <f t="shared" si="57"/>
        <v/>
      </c>
      <c r="K485" s="164"/>
      <c r="L485" s="123"/>
      <c r="M485" s="187" t="str">
        <f>IF(COUNTIF(※編集不可※選択項目!$AG$3:$AG$11,I485&amp;K485)=1,VLOOKUP(I485&amp;K485,※編集不可※選択項目!$AG$3:$AH$11,2,FALSE),"")</f>
        <v/>
      </c>
      <c r="N485" s="182"/>
      <c r="O485" s="20"/>
      <c r="P485" s="165"/>
      <c r="Q485" s="20"/>
      <c r="R485" s="166"/>
      <c r="S485" s="97" t="str">
        <f t="shared" si="51"/>
        <v/>
      </c>
      <c r="T485" s="21" t="str">
        <f>IF($L485="","",IF($J485="単板",(※編集不可※選択項目!$Q$4*$L485+※編集不可※選択項目!$U$4),(※編集不可※選択項目!$Q$3*$L485+※編集不可※選択項目!$U$3)))</f>
        <v/>
      </c>
      <c r="U485" s="21" t="str">
        <f>IF($L485="","",IF($J485="単板",(※編集不可※選択項目!$Q$5*$L485+※編集不可※選択項目!$U$5),(※編集不可※選択項目!$Q478*$L485+※編集不可※選択項目!$U$6)))</f>
        <v/>
      </c>
      <c r="V485" s="21" t="str">
        <f>IF($L485="","",IF($J485="単板",(※編集不可※選択項目!$Q$7*$L485+※編集不可※選択項目!$U$7),(※編集不可※選択項目!$Q$8*$L485+※編集不可※選択項目!$U$8)))</f>
        <v/>
      </c>
    </row>
    <row r="486" spans="1:22" ht="25.05" customHeight="1" x14ac:dyDescent="0.2">
      <c r="A486" s="161">
        <f t="shared" si="52"/>
        <v>474</v>
      </c>
      <c r="B486" s="186" t="str">
        <f t="shared" si="53"/>
        <v/>
      </c>
      <c r="C486" s="163"/>
      <c r="D486" s="177" t="str">
        <f t="shared" si="54"/>
        <v/>
      </c>
      <c r="E486" s="177" t="str">
        <f t="shared" si="55"/>
        <v/>
      </c>
      <c r="F486" s="186" t="str">
        <f t="shared" si="56"/>
        <v/>
      </c>
      <c r="G486" s="163"/>
      <c r="H486" s="163"/>
      <c r="I486" s="164"/>
      <c r="J486" s="186" t="str">
        <f t="shared" si="57"/>
        <v/>
      </c>
      <c r="K486" s="164"/>
      <c r="L486" s="123"/>
      <c r="M486" s="187" t="str">
        <f>IF(COUNTIF(※編集不可※選択項目!$AG$3:$AG$11,I486&amp;K486)=1,VLOOKUP(I486&amp;K486,※編集不可※選択項目!$AG$3:$AH$11,2,FALSE),"")</f>
        <v/>
      </c>
      <c r="N486" s="182"/>
      <c r="O486" s="20"/>
      <c r="P486" s="165"/>
      <c r="Q486" s="20"/>
      <c r="R486" s="166"/>
      <c r="S486" s="97" t="str">
        <f t="shared" si="51"/>
        <v/>
      </c>
      <c r="T486" s="21" t="str">
        <f>IF($L486="","",IF($J486="単板",(※編集不可※選択項目!$Q$4*$L486+※編集不可※選択項目!$U$4),(※編集不可※選択項目!$Q$3*$L486+※編集不可※選択項目!$U$3)))</f>
        <v/>
      </c>
      <c r="U486" s="21" t="str">
        <f>IF($L486="","",IF($J486="単板",(※編集不可※選択項目!$Q$5*$L486+※編集不可※選択項目!$U$5),(※編集不可※選択項目!$Q479*$L486+※編集不可※選択項目!$U$6)))</f>
        <v/>
      </c>
      <c r="V486" s="21" t="str">
        <f>IF($L486="","",IF($J486="単板",(※編集不可※選択項目!$Q$7*$L486+※編集不可※選択項目!$U$7),(※編集不可※選択項目!$Q$8*$L486+※編集不可※選択項目!$U$8)))</f>
        <v/>
      </c>
    </row>
    <row r="487" spans="1:22" ht="25.05" customHeight="1" x14ac:dyDescent="0.2">
      <c r="A487" s="161">
        <f t="shared" si="52"/>
        <v>475</v>
      </c>
      <c r="B487" s="186" t="str">
        <f t="shared" si="53"/>
        <v/>
      </c>
      <c r="C487" s="163"/>
      <c r="D487" s="177" t="str">
        <f t="shared" si="54"/>
        <v/>
      </c>
      <c r="E487" s="177" t="str">
        <f t="shared" si="55"/>
        <v/>
      </c>
      <c r="F487" s="186" t="str">
        <f t="shared" si="56"/>
        <v/>
      </c>
      <c r="G487" s="163"/>
      <c r="H487" s="163"/>
      <c r="I487" s="164"/>
      <c r="J487" s="186" t="str">
        <f t="shared" si="57"/>
        <v/>
      </c>
      <c r="K487" s="164"/>
      <c r="L487" s="123"/>
      <c r="M487" s="187" t="str">
        <f>IF(COUNTIF(※編集不可※選択項目!$AG$3:$AG$11,I487&amp;K487)=1,VLOOKUP(I487&amp;K487,※編集不可※選択項目!$AG$3:$AH$11,2,FALSE),"")</f>
        <v/>
      </c>
      <c r="N487" s="182"/>
      <c r="O487" s="20"/>
      <c r="P487" s="165"/>
      <c r="Q487" s="20"/>
      <c r="R487" s="166"/>
      <c r="S487" s="97" t="str">
        <f t="shared" si="51"/>
        <v/>
      </c>
      <c r="T487" s="21" t="str">
        <f>IF($L487="","",IF($J487="単板",(※編集不可※選択項目!$Q$4*$L487+※編集不可※選択項目!$U$4),(※編集不可※選択項目!$Q$3*$L487+※編集不可※選択項目!$U$3)))</f>
        <v/>
      </c>
      <c r="U487" s="21" t="str">
        <f>IF($L487="","",IF($J487="単板",(※編集不可※選択項目!$Q$5*$L487+※編集不可※選択項目!$U$5),(※編集不可※選択項目!$Q480*$L487+※編集不可※選択項目!$U$6)))</f>
        <v/>
      </c>
      <c r="V487" s="21" t="str">
        <f>IF($L487="","",IF($J487="単板",(※編集不可※選択項目!$Q$7*$L487+※編集不可※選択項目!$U$7),(※編集不可※選択項目!$Q$8*$L487+※編集不可※選択項目!$U$8)))</f>
        <v/>
      </c>
    </row>
    <row r="488" spans="1:22" ht="25.05" customHeight="1" x14ac:dyDescent="0.2">
      <c r="A488" s="161">
        <f t="shared" si="52"/>
        <v>476</v>
      </c>
      <c r="B488" s="186" t="str">
        <f t="shared" si="53"/>
        <v/>
      </c>
      <c r="C488" s="163"/>
      <c r="D488" s="177" t="str">
        <f t="shared" si="54"/>
        <v/>
      </c>
      <c r="E488" s="177" t="str">
        <f t="shared" si="55"/>
        <v/>
      </c>
      <c r="F488" s="186" t="str">
        <f t="shared" si="56"/>
        <v/>
      </c>
      <c r="G488" s="163"/>
      <c r="H488" s="163"/>
      <c r="I488" s="164"/>
      <c r="J488" s="186" t="str">
        <f t="shared" si="57"/>
        <v/>
      </c>
      <c r="K488" s="164"/>
      <c r="L488" s="123"/>
      <c r="M488" s="187" t="str">
        <f>IF(COUNTIF(※編集不可※選択項目!$AG$3:$AG$11,I488&amp;K488)=1,VLOOKUP(I488&amp;K488,※編集不可※選択項目!$AG$3:$AH$11,2,FALSE),"")</f>
        <v/>
      </c>
      <c r="N488" s="182"/>
      <c r="O488" s="20"/>
      <c r="P488" s="165"/>
      <c r="Q488" s="20"/>
      <c r="R488" s="166"/>
      <c r="S488" s="97" t="str">
        <f t="shared" si="51"/>
        <v/>
      </c>
      <c r="T488" s="21" t="str">
        <f>IF($L488="","",IF($J488="単板",(※編集不可※選択項目!$Q$4*$L488+※編集不可※選択項目!$U$4),(※編集不可※選択項目!$Q$3*$L488+※編集不可※選択項目!$U$3)))</f>
        <v/>
      </c>
      <c r="U488" s="21" t="str">
        <f>IF($L488="","",IF($J488="単板",(※編集不可※選択項目!$Q$5*$L488+※編集不可※選択項目!$U$5),(※編集不可※選択項目!$Q481*$L488+※編集不可※選択項目!$U$6)))</f>
        <v/>
      </c>
      <c r="V488" s="21" t="str">
        <f>IF($L488="","",IF($J488="単板",(※編集不可※選択項目!$Q$7*$L488+※編集不可※選択項目!$U$7),(※編集不可※選択項目!$Q$8*$L488+※編集不可※選択項目!$U$8)))</f>
        <v/>
      </c>
    </row>
    <row r="489" spans="1:22" ht="25.05" customHeight="1" x14ac:dyDescent="0.2">
      <c r="A489" s="161">
        <f t="shared" si="52"/>
        <v>477</v>
      </c>
      <c r="B489" s="186" t="str">
        <f t="shared" si="53"/>
        <v/>
      </c>
      <c r="C489" s="163"/>
      <c r="D489" s="177" t="str">
        <f t="shared" si="54"/>
        <v/>
      </c>
      <c r="E489" s="177" t="str">
        <f t="shared" si="55"/>
        <v/>
      </c>
      <c r="F489" s="186" t="str">
        <f t="shared" si="56"/>
        <v/>
      </c>
      <c r="G489" s="163"/>
      <c r="H489" s="163"/>
      <c r="I489" s="164"/>
      <c r="J489" s="186" t="str">
        <f t="shared" si="57"/>
        <v/>
      </c>
      <c r="K489" s="164"/>
      <c r="L489" s="123"/>
      <c r="M489" s="187" t="str">
        <f>IF(COUNTIF(※編集不可※選択項目!$AG$3:$AG$11,I489&amp;K489)=1,VLOOKUP(I489&amp;K489,※編集不可※選択項目!$AG$3:$AH$11,2,FALSE),"")</f>
        <v/>
      </c>
      <c r="N489" s="182"/>
      <c r="O489" s="20"/>
      <c r="P489" s="165"/>
      <c r="Q489" s="20"/>
      <c r="R489" s="166"/>
      <c r="S489" s="97" t="str">
        <f t="shared" si="51"/>
        <v/>
      </c>
      <c r="T489" s="21" t="str">
        <f>IF($L489="","",IF($J489="単板",(※編集不可※選択項目!$Q$4*$L489+※編集不可※選択項目!$U$4),(※編集不可※選択項目!$Q$3*$L489+※編集不可※選択項目!$U$3)))</f>
        <v/>
      </c>
      <c r="U489" s="21" t="str">
        <f>IF($L489="","",IF($J489="単板",(※編集不可※選択項目!$Q$5*$L489+※編集不可※選択項目!$U$5),(※編集不可※選択項目!$Q482*$L489+※編集不可※選択項目!$U$6)))</f>
        <v/>
      </c>
      <c r="V489" s="21" t="str">
        <f>IF($L489="","",IF($J489="単板",(※編集不可※選択項目!$Q$7*$L489+※編集不可※選択項目!$U$7),(※編集不可※選択項目!$Q$8*$L489+※編集不可※選択項目!$U$8)))</f>
        <v/>
      </c>
    </row>
    <row r="490" spans="1:22" ht="25.05" customHeight="1" x14ac:dyDescent="0.2">
      <c r="A490" s="161">
        <f t="shared" si="52"/>
        <v>478</v>
      </c>
      <c r="B490" s="186" t="str">
        <f t="shared" si="53"/>
        <v/>
      </c>
      <c r="C490" s="163"/>
      <c r="D490" s="177" t="str">
        <f t="shared" si="54"/>
        <v/>
      </c>
      <c r="E490" s="177" t="str">
        <f t="shared" si="55"/>
        <v/>
      </c>
      <c r="F490" s="186" t="str">
        <f t="shared" si="56"/>
        <v/>
      </c>
      <c r="G490" s="163"/>
      <c r="H490" s="163"/>
      <c r="I490" s="164"/>
      <c r="J490" s="186" t="str">
        <f t="shared" si="57"/>
        <v/>
      </c>
      <c r="K490" s="164"/>
      <c r="L490" s="123"/>
      <c r="M490" s="187" t="str">
        <f>IF(COUNTIF(※編集不可※選択項目!$AG$3:$AG$11,I490&amp;K490)=1,VLOOKUP(I490&amp;K490,※編集不可※選択項目!$AG$3:$AH$11,2,FALSE),"")</f>
        <v/>
      </c>
      <c r="N490" s="182"/>
      <c r="O490" s="20"/>
      <c r="P490" s="165"/>
      <c r="Q490" s="20"/>
      <c r="R490" s="166"/>
      <c r="S490" s="97" t="str">
        <f t="shared" si="51"/>
        <v/>
      </c>
      <c r="T490" s="21" t="str">
        <f>IF($L490="","",IF($J490="単板",(※編集不可※選択項目!$Q$4*$L490+※編集不可※選択項目!$U$4),(※編集不可※選択項目!$Q$3*$L490+※編集不可※選択項目!$U$3)))</f>
        <v/>
      </c>
      <c r="U490" s="21" t="str">
        <f>IF($L490="","",IF($J490="単板",(※編集不可※選択項目!$Q$5*$L490+※編集不可※選択項目!$U$5),(※編集不可※選択項目!$Q483*$L490+※編集不可※選択項目!$U$6)))</f>
        <v/>
      </c>
      <c r="V490" s="21" t="str">
        <f>IF($L490="","",IF($J490="単板",(※編集不可※選択項目!$Q$7*$L490+※編集不可※選択項目!$U$7),(※編集不可※選択項目!$Q$8*$L490+※編集不可※選択項目!$U$8)))</f>
        <v/>
      </c>
    </row>
    <row r="491" spans="1:22" ht="25.05" customHeight="1" x14ac:dyDescent="0.2">
      <c r="A491" s="161">
        <f t="shared" si="52"/>
        <v>479</v>
      </c>
      <c r="B491" s="186" t="str">
        <f t="shared" si="53"/>
        <v/>
      </c>
      <c r="C491" s="163"/>
      <c r="D491" s="177" t="str">
        <f t="shared" si="54"/>
        <v/>
      </c>
      <c r="E491" s="177" t="str">
        <f t="shared" si="55"/>
        <v/>
      </c>
      <c r="F491" s="186" t="str">
        <f t="shared" si="56"/>
        <v/>
      </c>
      <c r="G491" s="163"/>
      <c r="H491" s="163"/>
      <c r="I491" s="164"/>
      <c r="J491" s="186" t="str">
        <f t="shared" si="57"/>
        <v/>
      </c>
      <c r="K491" s="164"/>
      <c r="L491" s="123"/>
      <c r="M491" s="187" t="str">
        <f>IF(COUNTIF(※編集不可※選択項目!$AG$3:$AG$11,I491&amp;K491)=1,VLOOKUP(I491&amp;K491,※編集不可※選択項目!$AG$3:$AH$11,2,FALSE),"")</f>
        <v/>
      </c>
      <c r="N491" s="182"/>
      <c r="O491" s="20"/>
      <c r="P491" s="165"/>
      <c r="Q491" s="20"/>
      <c r="R491" s="166"/>
      <c r="S491" s="97" t="str">
        <f t="shared" si="51"/>
        <v/>
      </c>
      <c r="T491" s="21" t="str">
        <f>IF($L491="","",IF($J491="単板",(※編集不可※選択項目!$Q$4*$L491+※編集不可※選択項目!$U$4),(※編集不可※選択項目!$Q$3*$L491+※編集不可※選択項目!$U$3)))</f>
        <v/>
      </c>
      <c r="U491" s="21" t="str">
        <f>IF($L491="","",IF($J491="単板",(※編集不可※選択項目!$Q$5*$L491+※編集不可※選択項目!$U$5),(※編集不可※選択項目!$Q484*$L491+※編集不可※選択項目!$U$6)))</f>
        <v/>
      </c>
      <c r="V491" s="21" t="str">
        <f>IF($L491="","",IF($J491="単板",(※編集不可※選択項目!$Q$7*$L491+※編集不可※選択項目!$U$7),(※編集不可※選択項目!$Q$8*$L491+※編集不可※選択項目!$U$8)))</f>
        <v/>
      </c>
    </row>
    <row r="492" spans="1:22" ht="25.05" customHeight="1" x14ac:dyDescent="0.2">
      <c r="A492" s="161">
        <f t="shared" si="52"/>
        <v>480</v>
      </c>
      <c r="B492" s="186" t="str">
        <f t="shared" si="53"/>
        <v/>
      </c>
      <c r="C492" s="163"/>
      <c r="D492" s="177" t="str">
        <f t="shared" si="54"/>
        <v/>
      </c>
      <c r="E492" s="177" t="str">
        <f t="shared" si="55"/>
        <v/>
      </c>
      <c r="F492" s="186" t="str">
        <f t="shared" si="56"/>
        <v/>
      </c>
      <c r="G492" s="163"/>
      <c r="H492" s="163"/>
      <c r="I492" s="164"/>
      <c r="J492" s="186" t="str">
        <f t="shared" si="57"/>
        <v/>
      </c>
      <c r="K492" s="164"/>
      <c r="L492" s="123"/>
      <c r="M492" s="187" t="str">
        <f>IF(COUNTIF(※編集不可※選択項目!$AG$3:$AG$11,I492&amp;K492)=1,VLOOKUP(I492&amp;K492,※編集不可※選択項目!$AG$3:$AH$11,2,FALSE),"")</f>
        <v/>
      </c>
      <c r="N492" s="182"/>
      <c r="O492" s="20"/>
      <c r="P492" s="165"/>
      <c r="Q492" s="20"/>
      <c r="R492" s="166"/>
      <c r="S492" s="97" t="str">
        <f t="shared" si="51"/>
        <v/>
      </c>
      <c r="T492" s="21" t="str">
        <f>IF($L492="","",IF($J492="単板",(※編集不可※選択項目!$Q$4*$L492+※編集不可※選択項目!$U$4),(※編集不可※選択項目!$Q$3*$L492+※編集不可※選択項目!$U$3)))</f>
        <v/>
      </c>
      <c r="U492" s="21" t="str">
        <f>IF($L492="","",IF($J492="単板",(※編集不可※選択項目!$Q$5*$L492+※編集不可※選択項目!$U$5),(※編集不可※選択項目!$Q485*$L492+※編集不可※選択項目!$U$6)))</f>
        <v/>
      </c>
      <c r="V492" s="21" t="str">
        <f>IF($L492="","",IF($J492="単板",(※編集不可※選択項目!$Q$7*$L492+※編集不可※選択項目!$U$7),(※編集不可※選択項目!$Q$8*$L492+※編集不可※選択項目!$U$8)))</f>
        <v/>
      </c>
    </row>
    <row r="493" spans="1:22" ht="25.05" customHeight="1" x14ac:dyDescent="0.2">
      <c r="A493" s="161">
        <f t="shared" si="52"/>
        <v>481</v>
      </c>
      <c r="B493" s="186" t="str">
        <f t="shared" si="53"/>
        <v/>
      </c>
      <c r="C493" s="163"/>
      <c r="D493" s="177" t="str">
        <f t="shared" si="54"/>
        <v/>
      </c>
      <c r="E493" s="177" t="str">
        <f t="shared" si="55"/>
        <v/>
      </c>
      <c r="F493" s="186" t="str">
        <f t="shared" si="56"/>
        <v/>
      </c>
      <c r="G493" s="163"/>
      <c r="H493" s="163"/>
      <c r="I493" s="164"/>
      <c r="J493" s="186" t="str">
        <f t="shared" si="57"/>
        <v/>
      </c>
      <c r="K493" s="164"/>
      <c r="L493" s="123"/>
      <c r="M493" s="187" t="str">
        <f>IF(COUNTIF(※編集不可※選択項目!$AG$3:$AG$11,I493&amp;K493)=1,VLOOKUP(I493&amp;K493,※編集不可※選択項目!$AG$3:$AH$11,2,FALSE),"")</f>
        <v/>
      </c>
      <c r="N493" s="182"/>
      <c r="O493" s="20"/>
      <c r="P493" s="165"/>
      <c r="Q493" s="20"/>
      <c r="R493" s="166"/>
      <c r="S493" s="97" t="str">
        <f t="shared" si="51"/>
        <v/>
      </c>
      <c r="T493" s="21" t="str">
        <f>IF($L493="","",IF($J493="単板",(※編集不可※選択項目!$Q$4*$L493+※編集不可※選択項目!$U$4),(※編集不可※選択項目!$Q$3*$L493+※編集不可※選択項目!$U$3)))</f>
        <v/>
      </c>
      <c r="U493" s="21" t="str">
        <f>IF($L493="","",IF($J493="単板",(※編集不可※選択項目!$Q$5*$L493+※編集不可※選択項目!$U$5),(※編集不可※選択項目!$Q486*$L493+※編集不可※選択項目!$U$6)))</f>
        <v/>
      </c>
      <c r="V493" s="21" t="str">
        <f>IF($L493="","",IF($J493="単板",(※編集不可※選択項目!$Q$7*$L493+※編集不可※選択項目!$U$7),(※編集不可※選択項目!$Q$8*$L493+※編集不可※選択項目!$U$8)))</f>
        <v/>
      </c>
    </row>
    <row r="494" spans="1:22" ht="25.05" customHeight="1" x14ac:dyDescent="0.2">
      <c r="A494" s="161">
        <f t="shared" si="52"/>
        <v>482</v>
      </c>
      <c r="B494" s="186" t="str">
        <f t="shared" si="53"/>
        <v/>
      </c>
      <c r="C494" s="163"/>
      <c r="D494" s="177" t="str">
        <f t="shared" si="54"/>
        <v/>
      </c>
      <c r="E494" s="177" t="str">
        <f t="shared" si="55"/>
        <v/>
      </c>
      <c r="F494" s="186" t="str">
        <f t="shared" si="56"/>
        <v/>
      </c>
      <c r="G494" s="163"/>
      <c r="H494" s="163"/>
      <c r="I494" s="164"/>
      <c r="J494" s="186" t="str">
        <f t="shared" si="57"/>
        <v/>
      </c>
      <c r="K494" s="164"/>
      <c r="L494" s="123"/>
      <c r="M494" s="187" t="str">
        <f>IF(COUNTIF(※編集不可※選択項目!$AG$3:$AG$11,I494&amp;K494)=1,VLOOKUP(I494&amp;K494,※編集不可※選択項目!$AG$3:$AH$11,2,FALSE),"")</f>
        <v/>
      </c>
      <c r="N494" s="182"/>
      <c r="O494" s="20"/>
      <c r="P494" s="165"/>
      <c r="Q494" s="20"/>
      <c r="R494" s="166"/>
      <c r="S494" s="97" t="str">
        <f t="shared" si="51"/>
        <v/>
      </c>
      <c r="T494" s="21" t="str">
        <f>IF($L494="","",IF($J494="単板",(※編集不可※選択項目!$Q$4*$L494+※編集不可※選択項目!$U$4),(※編集不可※選択項目!$Q$3*$L494+※編集不可※選択項目!$U$3)))</f>
        <v/>
      </c>
      <c r="U494" s="21" t="str">
        <f>IF($L494="","",IF($J494="単板",(※編集不可※選択項目!$Q$5*$L494+※編集不可※選択項目!$U$5),(※編集不可※選択項目!$Q487*$L494+※編集不可※選択項目!$U$6)))</f>
        <v/>
      </c>
      <c r="V494" s="21" t="str">
        <f>IF($L494="","",IF($J494="単板",(※編集不可※選択項目!$Q$7*$L494+※編集不可※選択項目!$U$7),(※編集不可※選択項目!$Q$8*$L494+※編集不可※選択項目!$U$8)))</f>
        <v/>
      </c>
    </row>
    <row r="495" spans="1:22" ht="25.05" customHeight="1" x14ac:dyDescent="0.2">
      <c r="A495" s="161">
        <f t="shared" si="52"/>
        <v>483</v>
      </c>
      <c r="B495" s="186" t="str">
        <f t="shared" si="53"/>
        <v/>
      </c>
      <c r="C495" s="163"/>
      <c r="D495" s="177" t="str">
        <f t="shared" si="54"/>
        <v/>
      </c>
      <c r="E495" s="177" t="str">
        <f t="shared" si="55"/>
        <v/>
      </c>
      <c r="F495" s="186" t="str">
        <f t="shared" si="56"/>
        <v/>
      </c>
      <c r="G495" s="163"/>
      <c r="H495" s="163"/>
      <c r="I495" s="164"/>
      <c r="J495" s="186" t="str">
        <f t="shared" si="57"/>
        <v/>
      </c>
      <c r="K495" s="164"/>
      <c r="L495" s="123"/>
      <c r="M495" s="187" t="str">
        <f>IF(COUNTIF(※編集不可※選択項目!$AG$3:$AG$11,I495&amp;K495)=1,VLOOKUP(I495&amp;K495,※編集不可※選択項目!$AG$3:$AH$11,2,FALSE),"")</f>
        <v/>
      </c>
      <c r="N495" s="182"/>
      <c r="O495" s="20"/>
      <c r="P495" s="165"/>
      <c r="Q495" s="20"/>
      <c r="R495" s="166"/>
      <c r="S495" s="97" t="str">
        <f t="shared" si="51"/>
        <v/>
      </c>
      <c r="T495" s="21" t="str">
        <f>IF($L495="","",IF($J495="単板",(※編集不可※選択項目!$Q$4*$L495+※編集不可※選択項目!$U$4),(※編集不可※選択項目!$Q$3*$L495+※編集不可※選択項目!$U$3)))</f>
        <v/>
      </c>
      <c r="U495" s="21" t="str">
        <f>IF($L495="","",IF($J495="単板",(※編集不可※選択項目!$Q$5*$L495+※編集不可※選択項目!$U$5),(※編集不可※選択項目!$Q488*$L495+※編集不可※選択項目!$U$6)))</f>
        <v/>
      </c>
      <c r="V495" s="21" t="str">
        <f>IF($L495="","",IF($J495="単板",(※編集不可※選択項目!$Q$7*$L495+※編集不可※選択項目!$U$7),(※編集不可※選択項目!$Q$8*$L495+※編集不可※選択項目!$U$8)))</f>
        <v/>
      </c>
    </row>
    <row r="496" spans="1:22" ht="25.05" customHeight="1" x14ac:dyDescent="0.2">
      <c r="A496" s="161">
        <f t="shared" si="52"/>
        <v>484</v>
      </c>
      <c r="B496" s="186" t="str">
        <f t="shared" si="53"/>
        <v/>
      </c>
      <c r="C496" s="163"/>
      <c r="D496" s="177" t="str">
        <f t="shared" si="54"/>
        <v/>
      </c>
      <c r="E496" s="177" t="str">
        <f t="shared" si="55"/>
        <v/>
      </c>
      <c r="F496" s="186" t="str">
        <f t="shared" si="56"/>
        <v/>
      </c>
      <c r="G496" s="163"/>
      <c r="H496" s="163"/>
      <c r="I496" s="164"/>
      <c r="J496" s="186" t="str">
        <f t="shared" si="57"/>
        <v/>
      </c>
      <c r="K496" s="164"/>
      <c r="L496" s="123"/>
      <c r="M496" s="187" t="str">
        <f>IF(COUNTIF(※編集不可※選択項目!$AG$3:$AG$11,I496&amp;K496)=1,VLOOKUP(I496&amp;K496,※編集不可※選択項目!$AG$3:$AH$11,2,FALSE),"")</f>
        <v/>
      </c>
      <c r="N496" s="182"/>
      <c r="O496" s="20"/>
      <c r="P496" s="165"/>
      <c r="Q496" s="20"/>
      <c r="R496" s="166"/>
      <c r="S496" s="97" t="str">
        <f t="shared" si="51"/>
        <v/>
      </c>
      <c r="T496" s="21" t="str">
        <f>IF($L496="","",IF($J496="単板",(※編集不可※選択項目!$Q$4*$L496+※編集不可※選択項目!$U$4),(※編集不可※選択項目!$Q$3*$L496+※編集不可※選択項目!$U$3)))</f>
        <v/>
      </c>
      <c r="U496" s="21" t="str">
        <f>IF($L496="","",IF($J496="単板",(※編集不可※選択項目!$Q$5*$L496+※編集不可※選択項目!$U$5),(※編集不可※選択項目!$Q489*$L496+※編集不可※選択項目!$U$6)))</f>
        <v/>
      </c>
      <c r="V496" s="21" t="str">
        <f>IF($L496="","",IF($J496="単板",(※編集不可※選択項目!$Q$7*$L496+※編集不可※選択項目!$U$7),(※編集不可※選択項目!$Q$8*$L496+※編集不可※選択項目!$U$8)))</f>
        <v/>
      </c>
    </row>
    <row r="497" spans="1:22" ht="25.05" customHeight="1" x14ac:dyDescent="0.2">
      <c r="A497" s="161">
        <f t="shared" si="52"/>
        <v>485</v>
      </c>
      <c r="B497" s="186" t="str">
        <f t="shared" si="53"/>
        <v/>
      </c>
      <c r="C497" s="163"/>
      <c r="D497" s="177" t="str">
        <f t="shared" si="54"/>
        <v/>
      </c>
      <c r="E497" s="177" t="str">
        <f t="shared" si="55"/>
        <v/>
      </c>
      <c r="F497" s="186" t="str">
        <f t="shared" si="56"/>
        <v/>
      </c>
      <c r="G497" s="163"/>
      <c r="H497" s="163"/>
      <c r="I497" s="164"/>
      <c r="J497" s="186" t="str">
        <f t="shared" si="57"/>
        <v/>
      </c>
      <c r="K497" s="164"/>
      <c r="L497" s="123"/>
      <c r="M497" s="187" t="str">
        <f>IF(COUNTIF(※編集不可※選択項目!$AG$3:$AG$11,I497&amp;K497)=1,VLOOKUP(I497&amp;K497,※編集不可※選択項目!$AG$3:$AH$11,2,FALSE),"")</f>
        <v/>
      </c>
      <c r="N497" s="182"/>
      <c r="O497" s="20"/>
      <c r="P497" s="165"/>
      <c r="Q497" s="20"/>
      <c r="R497" s="166"/>
      <c r="S497" s="97" t="str">
        <f t="shared" si="51"/>
        <v/>
      </c>
      <c r="T497" s="21" t="str">
        <f>IF($L497="","",IF($J497="単板",(※編集不可※選択項目!$Q$4*$L497+※編集不可※選択項目!$U$4),(※編集不可※選択項目!$Q$3*$L497+※編集不可※選択項目!$U$3)))</f>
        <v/>
      </c>
      <c r="U497" s="21" t="str">
        <f>IF($L497="","",IF($J497="単板",(※編集不可※選択項目!$Q$5*$L497+※編集不可※選択項目!$U$5),(※編集不可※選択項目!$Q490*$L497+※編集不可※選択項目!$U$6)))</f>
        <v/>
      </c>
      <c r="V497" s="21" t="str">
        <f>IF($L497="","",IF($J497="単板",(※編集不可※選択項目!$Q$7*$L497+※編集不可※選択項目!$U$7),(※編集不可※選択項目!$Q$8*$L497+※編集不可※選択項目!$U$8)))</f>
        <v/>
      </c>
    </row>
    <row r="498" spans="1:22" ht="25.05" customHeight="1" x14ac:dyDescent="0.2">
      <c r="A498" s="161">
        <f t="shared" si="52"/>
        <v>486</v>
      </c>
      <c r="B498" s="186" t="str">
        <f t="shared" si="53"/>
        <v/>
      </c>
      <c r="C498" s="163"/>
      <c r="D498" s="177" t="str">
        <f t="shared" si="54"/>
        <v/>
      </c>
      <c r="E498" s="177" t="str">
        <f t="shared" si="55"/>
        <v/>
      </c>
      <c r="F498" s="186" t="str">
        <f t="shared" si="56"/>
        <v/>
      </c>
      <c r="G498" s="163"/>
      <c r="H498" s="163"/>
      <c r="I498" s="164"/>
      <c r="J498" s="186" t="str">
        <f t="shared" si="57"/>
        <v/>
      </c>
      <c r="K498" s="164"/>
      <c r="L498" s="123"/>
      <c r="M498" s="187" t="str">
        <f>IF(COUNTIF(※編集不可※選択項目!$AG$3:$AG$11,I498&amp;K498)=1,VLOOKUP(I498&amp;K498,※編集不可※選択項目!$AG$3:$AH$11,2,FALSE),"")</f>
        <v/>
      </c>
      <c r="N498" s="182"/>
      <c r="O498" s="20"/>
      <c r="P498" s="165"/>
      <c r="Q498" s="20"/>
      <c r="R498" s="166"/>
      <c r="S498" s="97" t="str">
        <f t="shared" si="51"/>
        <v/>
      </c>
      <c r="T498" s="21" t="str">
        <f>IF($L498="","",IF($J498="単板",(※編集不可※選択項目!$Q$4*$L498+※編集不可※選択項目!$U$4),(※編集不可※選択項目!$Q$3*$L498+※編集不可※選択項目!$U$3)))</f>
        <v/>
      </c>
      <c r="U498" s="21" t="str">
        <f>IF($L498="","",IF($J498="単板",(※編集不可※選択項目!$Q$5*$L498+※編集不可※選択項目!$U$5),(※編集不可※選択項目!$Q491*$L498+※編集不可※選択項目!$U$6)))</f>
        <v/>
      </c>
      <c r="V498" s="21" t="str">
        <f>IF($L498="","",IF($J498="単板",(※編集不可※選択項目!$Q$7*$L498+※編集不可※選択項目!$U$7),(※編集不可※選択項目!$Q$8*$L498+※編集不可※選択項目!$U$8)))</f>
        <v/>
      </c>
    </row>
    <row r="499" spans="1:22" ht="25.05" customHeight="1" x14ac:dyDescent="0.2">
      <c r="A499" s="161">
        <f t="shared" si="52"/>
        <v>487</v>
      </c>
      <c r="B499" s="186" t="str">
        <f t="shared" si="53"/>
        <v/>
      </c>
      <c r="C499" s="163"/>
      <c r="D499" s="177" t="str">
        <f t="shared" si="54"/>
        <v/>
      </c>
      <c r="E499" s="177" t="str">
        <f t="shared" si="55"/>
        <v/>
      </c>
      <c r="F499" s="186" t="str">
        <f t="shared" si="56"/>
        <v/>
      </c>
      <c r="G499" s="163"/>
      <c r="H499" s="163"/>
      <c r="I499" s="164"/>
      <c r="J499" s="186" t="str">
        <f t="shared" si="57"/>
        <v/>
      </c>
      <c r="K499" s="164"/>
      <c r="L499" s="123"/>
      <c r="M499" s="187" t="str">
        <f>IF(COUNTIF(※編集不可※選択項目!$AG$3:$AG$11,I499&amp;K499)=1,VLOOKUP(I499&amp;K499,※編集不可※選択項目!$AG$3:$AH$11,2,FALSE),"")</f>
        <v/>
      </c>
      <c r="N499" s="182"/>
      <c r="O499" s="20"/>
      <c r="P499" s="165"/>
      <c r="Q499" s="20"/>
      <c r="R499" s="166"/>
      <c r="S499" s="97" t="str">
        <f t="shared" si="51"/>
        <v/>
      </c>
      <c r="T499" s="21" t="str">
        <f>IF($L499="","",IF($J499="単板",(※編集不可※選択項目!$Q$4*$L499+※編集不可※選択項目!$U$4),(※編集不可※選択項目!$Q$3*$L499+※編集不可※選択項目!$U$3)))</f>
        <v/>
      </c>
      <c r="U499" s="21" t="str">
        <f>IF($L499="","",IF($J499="単板",(※編集不可※選択項目!$Q$5*$L499+※編集不可※選択項目!$U$5),(※編集不可※選択項目!$Q492*$L499+※編集不可※選択項目!$U$6)))</f>
        <v/>
      </c>
      <c r="V499" s="21" t="str">
        <f>IF($L499="","",IF($J499="単板",(※編集不可※選択項目!$Q$7*$L499+※編集不可※選択項目!$U$7),(※編集不可※選択項目!$Q$8*$L499+※編集不可※選択項目!$U$8)))</f>
        <v/>
      </c>
    </row>
    <row r="500" spans="1:22" ht="25.05" customHeight="1" x14ac:dyDescent="0.2">
      <c r="A500" s="161">
        <f t="shared" si="52"/>
        <v>488</v>
      </c>
      <c r="B500" s="186" t="str">
        <f t="shared" si="53"/>
        <v/>
      </c>
      <c r="C500" s="163"/>
      <c r="D500" s="177" t="str">
        <f t="shared" si="54"/>
        <v/>
      </c>
      <c r="E500" s="177" t="str">
        <f t="shared" si="55"/>
        <v/>
      </c>
      <c r="F500" s="186" t="str">
        <f t="shared" si="56"/>
        <v/>
      </c>
      <c r="G500" s="163"/>
      <c r="H500" s="163"/>
      <c r="I500" s="164"/>
      <c r="J500" s="186" t="str">
        <f t="shared" si="57"/>
        <v/>
      </c>
      <c r="K500" s="164"/>
      <c r="L500" s="123"/>
      <c r="M500" s="187" t="str">
        <f>IF(COUNTIF(※編集不可※選択項目!$AG$3:$AG$11,I500&amp;K500)=1,VLOOKUP(I500&amp;K500,※編集不可※選択項目!$AG$3:$AH$11,2,FALSE),"")</f>
        <v/>
      </c>
      <c r="N500" s="182"/>
      <c r="O500" s="20"/>
      <c r="P500" s="165"/>
      <c r="Q500" s="20"/>
      <c r="R500" s="166"/>
      <c r="S500" s="97" t="str">
        <f t="shared" si="51"/>
        <v/>
      </c>
      <c r="T500" s="21" t="str">
        <f>IF($L500="","",IF($J500="単板",(※編集不可※選択項目!$Q$4*$L500+※編集不可※選択項目!$U$4),(※編集不可※選択項目!$Q$3*$L500+※編集不可※選択項目!$U$3)))</f>
        <v/>
      </c>
      <c r="U500" s="21" t="str">
        <f>IF($L500="","",IF($J500="単板",(※編集不可※選択項目!$Q$5*$L500+※編集不可※選択項目!$U$5),(※編集不可※選択項目!$Q493*$L500+※編集不可※選択項目!$U$6)))</f>
        <v/>
      </c>
      <c r="V500" s="21" t="str">
        <f>IF($L500="","",IF($J500="単板",(※編集不可※選択項目!$Q$7*$L500+※編集不可※選択項目!$U$7),(※編集不可※選択項目!$Q$8*$L500+※編集不可※選択項目!$U$8)))</f>
        <v/>
      </c>
    </row>
    <row r="501" spans="1:22" ht="25.05" customHeight="1" x14ac:dyDescent="0.2">
      <c r="A501" s="161">
        <f t="shared" si="52"/>
        <v>489</v>
      </c>
      <c r="B501" s="186" t="str">
        <f t="shared" si="53"/>
        <v/>
      </c>
      <c r="C501" s="163"/>
      <c r="D501" s="177" t="str">
        <f t="shared" si="54"/>
        <v/>
      </c>
      <c r="E501" s="177" t="str">
        <f t="shared" si="55"/>
        <v/>
      </c>
      <c r="F501" s="186" t="str">
        <f t="shared" si="56"/>
        <v/>
      </c>
      <c r="G501" s="163"/>
      <c r="H501" s="163"/>
      <c r="I501" s="164"/>
      <c r="J501" s="186" t="str">
        <f t="shared" si="57"/>
        <v/>
      </c>
      <c r="K501" s="164"/>
      <c r="L501" s="123"/>
      <c r="M501" s="187" t="str">
        <f>IF(COUNTIF(※編集不可※選択項目!$AG$3:$AG$11,I501&amp;K501)=1,VLOOKUP(I501&amp;K501,※編集不可※選択項目!$AG$3:$AH$11,2,FALSE),"")</f>
        <v/>
      </c>
      <c r="N501" s="182"/>
      <c r="O501" s="20"/>
      <c r="P501" s="165"/>
      <c r="Q501" s="20"/>
      <c r="R501" s="166"/>
      <c r="S501" s="97" t="str">
        <f t="shared" si="51"/>
        <v/>
      </c>
      <c r="T501" s="21" t="str">
        <f>IF($L501="","",IF($J501="単板",(※編集不可※選択項目!$Q$4*$L501+※編集不可※選択項目!$U$4),(※編集不可※選択項目!$Q$3*$L501+※編集不可※選択項目!$U$3)))</f>
        <v/>
      </c>
      <c r="U501" s="21" t="str">
        <f>IF($L501="","",IF($J501="単板",(※編集不可※選択項目!$Q$5*$L501+※編集不可※選択項目!$U$5),(※編集不可※選択項目!$Q494*$L501+※編集不可※選択項目!$U$6)))</f>
        <v/>
      </c>
      <c r="V501" s="21" t="str">
        <f>IF($L501="","",IF($J501="単板",(※編集不可※選択項目!$Q$7*$L501+※編集不可※選択項目!$U$7),(※編集不可※選択項目!$Q$8*$L501+※編集不可※選択項目!$U$8)))</f>
        <v/>
      </c>
    </row>
    <row r="502" spans="1:22" ht="25.05" customHeight="1" x14ac:dyDescent="0.2">
      <c r="A502" s="161">
        <f t="shared" si="52"/>
        <v>490</v>
      </c>
      <c r="B502" s="186" t="str">
        <f t="shared" si="53"/>
        <v/>
      </c>
      <c r="C502" s="163"/>
      <c r="D502" s="177" t="str">
        <f t="shared" si="54"/>
        <v/>
      </c>
      <c r="E502" s="177" t="str">
        <f t="shared" si="55"/>
        <v/>
      </c>
      <c r="F502" s="186" t="str">
        <f t="shared" si="56"/>
        <v/>
      </c>
      <c r="G502" s="163"/>
      <c r="H502" s="163"/>
      <c r="I502" s="164"/>
      <c r="J502" s="186" t="str">
        <f t="shared" si="57"/>
        <v/>
      </c>
      <c r="K502" s="164"/>
      <c r="L502" s="123"/>
      <c r="M502" s="187" t="str">
        <f>IF(COUNTIF(※編集不可※選択項目!$AG$3:$AG$11,I502&amp;K502)=1,VLOOKUP(I502&amp;K502,※編集不可※選択項目!$AG$3:$AH$11,2,FALSE),"")</f>
        <v/>
      </c>
      <c r="N502" s="182"/>
      <c r="O502" s="20"/>
      <c r="P502" s="165"/>
      <c r="Q502" s="20"/>
      <c r="R502" s="166"/>
      <c r="S502" s="97" t="str">
        <f t="shared" si="51"/>
        <v/>
      </c>
      <c r="T502" s="21" t="str">
        <f>IF($L502="","",IF($J502="単板",(※編集不可※選択項目!$Q$4*$L502+※編集不可※選択項目!$U$4),(※編集不可※選択項目!$Q$3*$L502+※編集不可※選択項目!$U$3)))</f>
        <v/>
      </c>
      <c r="U502" s="21" t="str">
        <f>IF($L502="","",IF($J502="単板",(※編集不可※選択項目!$Q$5*$L502+※編集不可※選択項目!$U$5),(※編集不可※選択項目!$Q495*$L502+※編集不可※選択項目!$U$6)))</f>
        <v/>
      </c>
      <c r="V502" s="21" t="str">
        <f>IF($L502="","",IF($J502="単板",(※編集不可※選択項目!$Q$7*$L502+※編集不可※選択項目!$U$7),(※編集不可※選択項目!$Q$8*$L502+※編集不可※選択項目!$U$8)))</f>
        <v/>
      </c>
    </row>
    <row r="503" spans="1:22" ht="25.05" customHeight="1" x14ac:dyDescent="0.2">
      <c r="A503" s="161">
        <f t="shared" si="52"/>
        <v>491</v>
      </c>
      <c r="B503" s="186" t="str">
        <f t="shared" si="53"/>
        <v/>
      </c>
      <c r="C503" s="163"/>
      <c r="D503" s="177" t="str">
        <f t="shared" si="54"/>
        <v/>
      </c>
      <c r="E503" s="177" t="str">
        <f t="shared" si="55"/>
        <v/>
      </c>
      <c r="F503" s="186" t="str">
        <f t="shared" si="56"/>
        <v/>
      </c>
      <c r="G503" s="163"/>
      <c r="H503" s="163"/>
      <c r="I503" s="164"/>
      <c r="J503" s="186" t="str">
        <f t="shared" si="57"/>
        <v/>
      </c>
      <c r="K503" s="164"/>
      <c r="L503" s="123"/>
      <c r="M503" s="187" t="str">
        <f>IF(COUNTIF(※編集不可※選択項目!$AG$3:$AG$11,I503&amp;K503)=1,VLOOKUP(I503&amp;K503,※編集不可※選択項目!$AG$3:$AH$11,2,FALSE),"")</f>
        <v/>
      </c>
      <c r="N503" s="182"/>
      <c r="O503" s="20"/>
      <c r="P503" s="165"/>
      <c r="Q503" s="20"/>
      <c r="R503" s="166"/>
      <c r="S503" s="97" t="str">
        <f t="shared" si="51"/>
        <v/>
      </c>
      <c r="T503" s="21" t="str">
        <f>IF($L503="","",IF($J503="単板",(※編集不可※選択項目!$Q$4*$L503+※編集不可※選択項目!$U$4),(※編集不可※選択項目!$Q$3*$L503+※編集不可※選択項目!$U$3)))</f>
        <v/>
      </c>
      <c r="U503" s="21" t="str">
        <f>IF($L503="","",IF($J503="単板",(※編集不可※選択項目!$Q$5*$L503+※編集不可※選択項目!$U$5),(※編集不可※選択項目!$Q496*$L503+※編集不可※選択項目!$U$6)))</f>
        <v/>
      </c>
      <c r="V503" s="21" t="str">
        <f>IF($L503="","",IF($J503="単板",(※編集不可※選択項目!$Q$7*$L503+※編集不可※選択項目!$U$7),(※編集不可※選択項目!$Q$8*$L503+※編集不可※選択項目!$U$8)))</f>
        <v/>
      </c>
    </row>
    <row r="504" spans="1:22" ht="25.05" customHeight="1" x14ac:dyDescent="0.2">
      <c r="A504" s="161">
        <f t="shared" si="52"/>
        <v>492</v>
      </c>
      <c r="B504" s="186" t="str">
        <f t="shared" si="53"/>
        <v/>
      </c>
      <c r="C504" s="163"/>
      <c r="D504" s="177" t="str">
        <f t="shared" si="54"/>
        <v/>
      </c>
      <c r="E504" s="177" t="str">
        <f t="shared" si="55"/>
        <v/>
      </c>
      <c r="F504" s="186" t="str">
        <f t="shared" si="56"/>
        <v/>
      </c>
      <c r="G504" s="163"/>
      <c r="H504" s="163"/>
      <c r="I504" s="164"/>
      <c r="J504" s="186" t="str">
        <f t="shared" si="57"/>
        <v/>
      </c>
      <c r="K504" s="164"/>
      <c r="L504" s="123"/>
      <c r="M504" s="187" t="str">
        <f>IF(COUNTIF(※編集不可※選択項目!$AG$3:$AG$11,I504&amp;K504)=1,VLOOKUP(I504&amp;K504,※編集不可※選択項目!$AG$3:$AH$11,2,FALSE),"")</f>
        <v/>
      </c>
      <c r="N504" s="182"/>
      <c r="O504" s="20"/>
      <c r="P504" s="165"/>
      <c r="Q504" s="20"/>
      <c r="R504" s="166"/>
      <c r="S504" s="97" t="str">
        <f t="shared" si="51"/>
        <v/>
      </c>
      <c r="T504" s="21" t="str">
        <f>IF($L504="","",IF($J504="単板",(※編集不可※選択項目!$Q$4*$L504+※編集不可※選択項目!$U$4),(※編集不可※選択項目!$Q$3*$L504+※編集不可※選択項目!$U$3)))</f>
        <v/>
      </c>
      <c r="U504" s="21" t="str">
        <f>IF($L504="","",IF($J504="単板",(※編集不可※選択項目!$Q$5*$L504+※編集不可※選択項目!$U$5),(※編集不可※選択項目!$Q497*$L504+※編集不可※選択項目!$U$6)))</f>
        <v/>
      </c>
      <c r="V504" s="21" t="str">
        <f>IF($L504="","",IF($J504="単板",(※編集不可※選択項目!$Q$7*$L504+※編集不可※選択項目!$U$7),(※編集不可※選択項目!$Q$8*$L504+※編集不可※選択項目!$U$8)))</f>
        <v/>
      </c>
    </row>
    <row r="505" spans="1:22" ht="25.05" customHeight="1" x14ac:dyDescent="0.2">
      <c r="A505" s="161">
        <f t="shared" si="52"/>
        <v>493</v>
      </c>
      <c r="B505" s="186" t="str">
        <f t="shared" si="53"/>
        <v/>
      </c>
      <c r="C505" s="163"/>
      <c r="D505" s="177" t="str">
        <f t="shared" si="54"/>
        <v/>
      </c>
      <c r="E505" s="177" t="str">
        <f t="shared" si="55"/>
        <v/>
      </c>
      <c r="F505" s="186" t="str">
        <f t="shared" si="56"/>
        <v/>
      </c>
      <c r="G505" s="163"/>
      <c r="H505" s="163"/>
      <c r="I505" s="164"/>
      <c r="J505" s="186" t="str">
        <f t="shared" si="57"/>
        <v/>
      </c>
      <c r="K505" s="164"/>
      <c r="L505" s="123"/>
      <c r="M505" s="187" t="str">
        <f>IF(COUNTIF(※編集不可※選択項目!$AG$3:$AG$11,I505&amp;K505)=1,VLOOKUP(I505&amp;K505,※編集不可※選択項目!$AG$3:$AH$11,2,FALSE),"")</f>
        <v/>
      </c>
      <c r="N505" s="182"/>
      <c r="O505" s="20"/>
      <c r="P505" s="165"/>
      <c r="Q505" s="20"/>
      <c r="R505" s="166"/>
      <c r="S505" s="97" t="str">
        <f t="shared" si="51"/>
        <v/>
      </c>
      <c r="T505" s="21" t="str">
        <f>IF($L505="","",IF($J505="単板",(※編集不可※選択項目!$Q$4*$L505+※編集不可※選択項目!$U$4),(※編集不可※選択項目!$Q$3*$L505+※編集不可※選択項目!$U$3)))</f>
        <v/>
      </c>
      <c r="U505" s="21" t="str">
        <f>IF($L505="","",IF($J505="単板",(※編集不可※選択項目!$Q$5*$L505+※編集不可※選択項目!$U$5),(※編集不可※選択項目!$Q498*$L505+※編集不可※選択項目!$U$6)))</f>
        <v/>
      </c>
      <c r="V505" s="21" t="str">
        <f>IF($L505="","",IF($J505="単板",(※編集不可※選択項目!$Q$7*$L505+※編集不可※選択項目!$U$7),(※編集不可※選択項目!$Q$8*$L505+※編集不可※選択項目!$U$8)))</f>
        <v/>
      </c>
    </row>
    <row r="506" spans="1:22" ht="25.05" customHeight="1" x14ac:dyDescent="0.2">
      <c r="A506" s="161">
        <f t="shared" si="52"/>
        <v>494</v>
      </c>
      <c r="B506" s="186" t="str">
        <f t="shared" si="53"/>
        <v/>
      </c>
      <c r="C506" s="163"/>
      <c r="D506" s="177" t="str">
        <f t="shared" si="54"/>
        <v/>
      </c>
      <c r="E506" s="177" t="str">
        <f t="shared" si="55"/>
        <v/>
      </c>
      <c r="F506" s="186" t="str">
        <f t="shared" si="56"/>
        <v/>
      </c>
      <c r="G506" s="163"/>
      <c r="H506" s="163"/>
      <c r="I506" s="164"/>
      <c r="J506" s="186" t="str">
        <f t="shared" si="57"/>
        <v/>
      </c>
      <c r="K506" s="164"/>
      <c r="L506" s="123"/>
      <c r="M506" s="187" t="str">
        <f>IF(COUNTIF(※編集不可※選択項目!$AG$3:$AG$11,I506&amp;K506)=1,VLOOKUP(I506&amp;K506,※編集不可※選択項目!$AG$3:$AH$11,2,FALSE),"")</f>
        <v/>
      </c>
      <c r="N506" s="182"/>
      <c r="O506" s="20"/>
      <c r="P506" s="165"/>
      <c r="Q506" s="20"/>
      <c r="R506" s="166"/>
      <c r="S506" s="97" t="str">
        <f t="shared" si="51"/>
        <v/>
      </c>
      <c r="T506" s="21" t="str">
        <f>IF($L506="","",IF($J506="単板",(※編集不可※選択項目!$Q$4*$L506+※編集不可※選択項目!$U$4),(※編集不可※選択項目!$Q$3*$L506+※編集不可※選択項目!$U$3)))</f>
        <v/>
      </c>
      <c r="U506" s="21" t="str">
        <f>IF($L506="","",IF($J506="単板",(※編集不可※選択項目!$Q$5*$L506+※編集不可※選択項目!$U$5),(※編集不可※選択項目!$Q499*$L506+※編集不可※選択項目!$U$6)))</f>
        <v/>
      </c>
      <c r="V506" s="21" t="str">
        <f>IF($L506="","",IF($J506="単板",(※編集不可※選択項目!$Q$7*$L506+※編集不可※選択項目!$U$7),(※編集不可※選択項目!$Q$8*$L506+※編集不可※選択項目!$U$8)))</f>
        <v/>
      </c>
    </row>
    <row r="507" spans="1:22" ht="25.05" customHeight="1" x14ac:dyDescent="0.2">
      <c r="A507" s="161">
        <f t="shared" si="52"/>
        <v>495</v>
      </c>
      <c r="B507" s="186" t="str">
        <f t="shared" si="53"/>
        <v/>
      </c>
      <c r="C507" s="163"/>
      <c r="D507" s="177" t="str">
        <f t="shared" si="54"/>
        <v/>
      </c>
      <c r="E507" s="177" t="str">
        <f t="shared" si="55"/>
        <v/>
      </c>
      <c r="F507" s="186" t="str">
        <f t="shared" si="56"/>
        <v/>
      </c>
      <c r="G507" s="163"/>
      <c r="H507" s="163"/>
      <c r="I507" s="164"/>
      <c r="J507" s="186" t="str">
        <f t="shared" si="57"/>
        <v/>
      </c>
      <c r="K507" s="164"/>
      <c r="L507" s="123"/>
      <c r="M507" s="187" t="str">
        <f>IF(COUNTIF(※編集不可※選択項目!$AG$3:$AG$11,I507&amp;K507)=1,VLOOKUP(I507&amp;K507,※編集不可※選択項目!$AG$3:$AH$11,2,FALSE),"")</f>
        <v/>
      </c>
      <c r="N507" s="182"/>
      <c r="O507" s="20"/>
      <c r="P507" s="165"/>
      <c r="Q507" s="20"/>
      <c r="R507" s="166"/>
      <c r="S507" s="97" t="str">
        <f t="shared" si="51"/>
        <v/>
      </c>
      <c r="T507" s="21" t="str">
        <f>IF($L507="","",IF($J507="単板",(※編集不可※選択項目!$Q$4*$L507+※編集不可※選択項目!$U$4),(※編集不可※選択項目!$Q$3*$L507+※編集不可※選択項目!$U$3)))</f>
        <v/>
      </c>
      <c r="U507" s="21" t="str">
        <f>IF($L507="","",IF($J507="単板",(※編集不可※選択項目!$Q$5*$L507+※編集不可※選択項目!$U$5),(※編集不可※選択項目!$Q500*$L507+※編集不可※選択項目!$U$6)))</f>
        <v/>
      </c>
      <c r="V507" s="21" t="str">
        <f>IF($L507="","",IF($J507="単板",(※編集不可※選択項目!$Q$7*$L507+※編集不可※選択項目!$U$7),(※編集不可※選択項目!$Q$8*$L507+※編集不可※選択項目!$U$8)))</f>
        <v/>
      </c>
    </row>
    <row r="508" spans="1:22" ht="25.05" customHeight="1" x14ac:dyDescent="0.2">
      <c r="A508" s="161">
        <f t="shared" si="52"/>
        <v>496</v>
      </c>
      <c r="B508" s="186" t="str">
        <f t="shared" si="53"/>
        <v/>
      </c>
      <c r="C508" s="163"/>
      <c r="D508" s="177" t="str">
        <f t="shared" si="54"/>
        <v/>
      </c>
      <c r="E508" s="177" t="str">
        <f t="shared" si="55"/>
        <v/>
      </c>
      <c r="F508" s="186" t="str">
        <f t="shared" si="56"/>
        <v/>
      </c>
      <c r="G508" s="163"/>
      <c r="H508" s="163"/>
      <c r="I508" s="164"/>
      <c r="J508" s="186" t="str">
        <f t="shared" si="57"/>
        <v/>
      </c>
      <c r="K508" s="164"/>
      <c r="L508" s="123"/>
      <c r="M508" s="187" t="str">
        <f>IF(COUNTIF(※編集不可※選択項目!$AG$3:$AG$11,I508&amp;K508)=1,VLOOKUP(I508&amp;K508,※編集不可※選択項目!$AG$3:$AH$11,2,FALSE),"")</f>
        <v/>
      </c>
      <c r="N508" s="182"/>
      <c r="O508" s="20"/>
      <c r="P508" s="165"/>
      <c r="Q508" s="20"/>
      <c r="R508" s="166"/>
      <c r="S508" s="97" t="str">
        <f t="shared" si="51"/>
        <v/>
      </c>
      <c r="T508" s="21" t="str">
        <f>IF($L508="","",IF($J508="単板",(※編集不可※選択項目!$Q$4*$L508+※編集不可※選択項目!$U$4),(※編集不可※選択項目!$Q$3*$L508+※編集不可※選択項目!$U$3)))</f>
        <v/>
      </c>
      <c r="U508" s="21" t="str">
        <f>IF($L508="","",IF($J508="単板",(※編集不可※選択項目!$Q$5*$L508+※編集不可※選択項目!$U$5),(※編集不可※選択項目!$Q501*$L508+※編集不可※選択項目!$U$6)))</f>
        <v/>
      </c>
      <c r="V508" s="21" t="str">
        <f>IF($L508="","",IF($J508="単板",(※編集不可※選択項目!$Q$7*$L508+※編集不可※選択項目!$U$7),(※編集不可※選択項目!$Q$8*$L508+※編集不可※選択項目!$U$8)))</f>
        <v/>
      </c>
    </row>
    <row r="509" spans="1:22" ht="25.05" customHeight="1" x14ac:dyDescent="0.2">
      <c r="A509" s="161">
        <f t="shared" si="52"/>
        <v>497</v>
      </c>
      <c r="B509" s="186" t="str">
        <f t="shared" si="53"/>
        <v/>
      </c>
      <c r="C509" s="163"/>
      <c r="D509" s="177" t="str">
        <f t="shared" si="54"/>
        <v/>
      </c>
      <c r="E509" s="177" t="str">
        <f t="shared" si="55"/>
        <v/>
      </c>
      <c r="F509" s="186" t="str">
        <f t="shared" si="56"/>
        <v/>
      </c>
      <c r="G509" s="163"/>
      <c r="H509" s="163"/>
      <c r="I509" s="164"/>
      <c r="J509" s="186" t="str">
        <f t="shared" si="57"/>
        <v/>
      </c>
      <c r="K509" s="164"/>
      <c r="L509" s="123"/>
      <c r="M509" s="187" t="str">
        <f>IF(COUNTIF(※編集不可※選択項目!$AG$3:$AG$11,I509&amp;K509)=1,VLOOKUP(I509&amp;K509,※編集不可※選択項目!$AG$3:$AH$11,2,FALSE),"")</f>
        <v/>
      </c>
      <c r="N509" s="182"/>
      <c r="O509" s="20"/>
      <c r="P509" s="165"/>
      <c r="Q509" s="20"/>
      <c r="R509" s="166"/>
      <c r="S509" s="97" t="str">
        <f t="shared" si="51"/>
        <v/>
      </c>
      <c r="T509" s="21" t="str">
        <f>IF($L509="","",IF($J509="単板",(※編集不可※選択項目!$Q$4*$L509+※編集不可※選択項目!$U$4),(※編集不可※選択項目!$Q$3*$L509+※編集不可※選択項目!$U$3)))</f>
        <v/>
      </c>
      <c r="U509" s="21" t="str">
        <f>IF($L509="","",IF($J509="単板",(※編集不可※選択項目!$Q$5*$L509+※編集不可※選択項目!$U$5),(※編集不可※選択項目!$Q502*$L509+※編集不可※選択項目!$U$6)))</f>
        <v/>
      </c>
      <c r="V509" s="21" t="str">
        <f>IF($L509="","",IF($J509="単板",(※編集不可※選択項目!$Q$7*$L509+※編集不可※選択項目!$U$7),(※編集不可※選択項目!$Q$8*$L509+※編集不可※選択項目!$U$8)))</f>
        <v/>
      </c>
    </row>
    <row r="510" spans="1:22" ht="25.05" customHeight="1" x14ac:dyDescent="0.2">
      <c r="A510" s="161">
        <f t="shared" si="52"/>
        <v>498</v>
      </c>
      <c r="B510" s="186" t="str">
        <f t="shared" si="53"/>
        <v/>
      </c>
      <c r="C510" s="163"/>
      <c r="D510" s="177" t="str">
        <f t="shared" si="54"/>
        <v/>
      </c>
      <c r="E510" s="177" t="str">
        <f t="shared" si="55"/>
        <v/>
      </c>
      <c r="F510" s="186" t="str">
        <f t="shared" si="56"/>
        <v/>
      </c>
      <c r="G510" s="163"/>
      <c r="H510" s="163"/>
      <c r="I510" s="164"/>
      <c r="J510" s="186" t="str">
        <f t="shared" si="57"/>
        <v/>
      </c>
      <c r="K510" s="164"/>
      <c r="L510" s="123"/>
      <c r="M510" s="187" t="str">
        <f>IF(COUNTIF(※編集不可※選択項目!$AG$3:$AG$11,I510&amp;K510)=1,VLOOKUP(I510&amp;K510,※編集不可※選択項目!$AG$3:$AH$11,2,FALSE),"")</f>
        <v/>
      </c>
      <c r="N510" s="182"/>
      <c r="O510" s="20"/>
      <c r="P510" s="165"/>
      <c r="Q510" s="20"/>
      <c r="R510" s="166"/>
      <c r="S510" s="97" t="str">
        <f t="shared" si="51"/>
        <v/>
      </c>
      <c r="T510" s="21" t="str">
        <f>IF($L510="","",IF($J510="単板",(※編集不可※選択項目!$Q$4*$L510+※編集不可※選択項目!$U$4),(※編集不可※選択項目!$Q$3*$L510+※編集不可※選択項目!$U$3)))</f>
        <v/>
      </c>
      <c r="U510" s="21" t="str">
        <f>IF($L510="","",IF($J510="単板",(※編集不可※選択項目!$Q$5*$L510+※編集不可※選択項目!$U$5),(※編集不可※選択項目!$Q503*$L510+※編集不可※選択項目!$U$6)))</f>
        <v/>
      </c>
      <c r="V510" s="21" t="str">
        <f>IF($L510="","",IF($J510="単板",(※編集不可※選択項目!$Q$7*$L510+※編集不可※選択項目!$U$7),(※編集不可※選択項目!$Q$8*$L510+※編集不可※選択項目!$U$8)))</f>
        <v/>
      </c>
    </row>
    <row r="511" spans="1:22" ht="25.05" customHeight="1" x14ac:dyDescent="0.2">
      <c r="A511" s="161">
        <f t="shared" si="52"/>
        <v>499</v>
      </c>
      <c r="B511" s="186" t="str">
        <f t="shared" si="53"/>
        <v/>
      </c>
      <c r="C511" s="163"/>
      <c r="D511" s="177" t="str">
        <f t="shared" si="54"/>
        <v/>
      </c>
      <c r="E511" s="177" t="str">
        <f t="shared" si="55"/>
        <v/>
      </c>
      <c r="F511" s="186" t="str">
        <f t="shared" si="56"/>
        <v/>
      </c>
      <c r="G511" s="163"/>
      <c r="H511" s="163"/>
      <c r="I511" s="164"/>
      <c r="J511" s="186" t="str">
        <f t="shared" si="57"/>
        <v/>
      </c>
      <c r="K511" s="164"/>
      <c r="L511" s="123"/>
      <c r="M511" s="187" t="str">
        <f>IF(COUNTIF(※編集不可※選択項目!$AG$3:$AG$11,I511&amp;K511)=1,VLOOKUP(I511&amp;K511,※編集不可※選択項目!$AG$3:$AH$11,2,FALSE),"")</f>
        <v/>
      </c>
      <c r="N511" s="182"/>
      <c r="O511" s="20"/>
      <c r="P511" s="165"/>
      <c r="Q511" s="20"/>
      <c r="R511" s="166"/>
      <c r="S511" s="97" t="str">
        <f t="shared" si="51"/>
        <v/>
      </c>
      <c r="T511" s="21" t="str">
        <f>IF($L511="","",IF($J511="単板",(※編集不可※選択項目!$Q$4*$L511+※編集不可※選択項目!$U$4),(※編集不可※選択項目!$Q$3*$L511+※編集不可※選択項目!$U$3)))</f>
        <v/>
      </c>
      <c r="U511" s="21" t="str">
        <f>IF($L511="","",IF($J511="単板",(※編集不可※選択項目!$Q$5*$L511+※編集不可※選択項目!$U$5),(※編集不可※選択項目!$Q504*$L511+※編集不可※選択項目!$U$6)))</f>
        <v/>
      </c>
      <c r="V511" s="21" t="str">
        <f>IF($L511="","",IF($J511="単板",(※編集不可※選択項目!$Q$7*$L511+※編集不可※選択項目!$U$7),(※編集不可※選択項目!$Q$8*$L511+※編集不可※選択項目!$U$8)))</f>
        <v/>
      </c>
    </row>
    <row r="512" spans="1:22" ht="25.05" customHeight="1" x14ac:dyDescent="0.2">
      <c r="A512" s="161">
        <f t="shared" si="52"/>
        <v>500</v>
      </c>
      <c r="B512" s="186" t="str">
        <f t="shared" si="53"/>
        <v/>
      </c>
      <c r="C512" s="163"/>
      <c r="D512" s="177" t="str">
        <f t="shared" si="54"/>
        <v/>
      </c>
      <c r="E512" s="177" t="str">
        <f t="shared" si="55"/>
        <v/>
      </c>
      <c r="F512" s="186" t="str">
        <f t="shared" si="56"/>
        <v/>
      </c>
      <c r="G512" s="163"/>
      <c r="H512" s="163"/>
      <c r="I512" s="164"/>
      <c r="J512" s="186" t="str">
        <f t="shared" si="57"/>
        <v/>
      </c>
      <c r="K512" s="164"/>
      <c r="L512" s="123"/>
      <c r="M512" s="187" t="str">
        <f>IF(COUNTIF(※編集不可※選択項目!$AG$3:$AG$11,I512&amp;K512)=1,VLOOKUP(I512&amp;K512,※編集不可※選択項目!$AG$3:$AH$11,2,FALSE),"")</f>
        <v/>
      </c>
      <c r="N512" s="182"/>
      <c r="O512" s="20"/>
      <c r="P512" s="165"/>
      <c r="Q512" s="20"/>
      <c r="R512" s="166"/>
      <c r="S512" s="97" t="str">
        <f t="shared" si="51"/>
        <v/>
      </c>
      <c r="T512" s="21" t="str">
        <f>IF($L512="","",IF($J512="単板",(※編集不可※選択項目!$Q$4*$L512+※編集不可※選択項目!$U$4),(※編集不可※選択項目!$Q$3*$L512+※編集不可※選択項目!$U$3)))</f>
        <v/>
      </c>
      <c r="U512" s="21" t="str">
        <f>IF($L512="","",IF($J512="単板",(※編集不可※選択項目!$Q$5*$L512+※編集不可※選択項目!$U$5),(※編集不可※選択項目!$Q505*$L512+※編集不可※選択項目!$U$6)))</f>
        <v/>
      </c>
      <c r="V512" s="21" t="str">
        <f>IF($L512="","",IF($J512="単板",(※編集不可※選択項目!$Q$7*$L512+※編集不可※選択項目!$U$7),(※編集不可※選択項目!$Q$8*$L512+※編集不可※選択項目!$U$8)))</f>
        <v/>
      </c>
    </row>
  </sheetData>
  <sheetProtection algorithmName="SHA-512" hashValue="zPVneQJYLNUNR8B1ehUy0trNpcFM2nq1XFhzCngE+3bscUN4DPi2129Emw2sOVqJTGn9dDhG1BG1k15TSxHEbw==" saltValue="1VOUUFR9afCOw3ECrSDsAg==" spinCount="100000" sheet="1" autoFilter="0"/>
  <dataConsolidate link="1"/>
  <mergeCells count="7">
    <mergeCell ref="A1:G1"/>
    <mergeCell ref="F2:G2"/>
    <mergeCell ref="F3:G3"/>
    <mergeCell ref="A10:A11"/>
    <mergeCell ref="C2:D2"/>
    <mergeCell ref="C3:D3"/>
    <mergeCell ref="A4:E5"/>
  </mergeCells>
  <phoneticPr fontId="10"/>
  <conditionalFormatting sqref="C2:D2">
    <cfRule type="expression" dxfId="21" priority="10">
      <formula>$C$2=""</formula>
    </cfRule>
  </conditionalFormatting>
  <conditionalFormatting sqref="C3:D3">
    <cfRule type="expression" dxfId="20" priority="8">
      <formula>$C$3=""</formula>
    </cfRule>
  </conditionalFormatting>
  <conditionalFormatting sqref="F2:G2">
    <cfRule type="expression" dxfId="19" priority="9">
      <formula>$F$2=""</formula>
    </cfRule>
  </conditionalFormatting>
  <conditionalFormatting sqref="G13:G512">
    <cfRule type="expression" dxfId="18" priority="409">
      <formula>AND($B13&lt;&gt;"",$G13="")</formula>
    </cfRule>
  </conditionalFormatting>
  <conditionalFormatting sqref="H13:H14 H59">
    <cfRule type="duplicateValues" dxfId="17" priority="28"/>
  </conditionalFormatting>
  <conditionalFormatting sqref="H13:H512">
    <cfRule type="expression" dxfId="16" priority="309">
      <formula>AND($B13&lt;&gt;"",$H13="")</formula>
    </cfRule>
  </conditionalFormatting>
  <conditionalFormatting sqref="H14:H58 H60:H512">
    <cfRule type="duplicateValues" dxfId="15" priority="343"/>
  </conditionalFormatting>
  <conditionalFormatting sqref="I13:I512">
    <cfRule type="expression" dxfId="14" priority="411">
      <formula>AND($B13&lt;&gt;"",$I13="")</formula>
    </cfRule>
  </conditionalFormatting>
  <conditionalFormatting sqref="K13:K512">
    <cfRule type="expression" dxfId="13" priority="1">
      <formula>AND(COUNTIF(I13,"*Low*")=0,I13&lt;&gt;"")</formula>
    </cfRule>
    <cfRule type="expression" dxfId="12" priority="5">
      <formula>AND($B13&lt;&gt;"",$K13="")</formula>
    </cfRule>
  </conditionalFormatting>
  <conditionalFormatting sqref="L13:L512 N13:P512">
    <cfRule type="expression" dxfId="11" priority="2">
      <formula>$C13=""</formula>
    </cfRule>
  </conditionalFormatting>
  <conditionalFormatting sqref="L13:L512">
    <cfRule type="expression" dxfId="10" priority="7">
      <formula>$C13&lt;&gt;"ガラス"</formula>
    </cfRule>
    <cfRule type="cellIs" dxfId="9" priority="413" operator="greaterThanOrEqual">
      <formula>1.95</formula>
    </cfRule>
    <cfRule type="expression" dxfId="8" priority="414">
      <formula>AND($B13&lt;&gt;"",$L13="")</formula>
    </cfRule>
  </conditionalFormatting>
  <conditionalFormatting sqref="N13:N512">
    <cfRule type="cellIs" dxfId="7" priority="416" operator="greaterThanOrEqual">
      <formula>1.95</formula>
    </cfRule>
    <cfRule type="expression" dxfId="6" priority="417">
      <formula>AND($B13&lt;&gt;"",$N13="")</formula>
    </cfRule>
  </conditionalFormatting>
  <conditionalFormatting sqref="N13:P512">
    <cfRule type="expression" dxfId="5" priority="14">
      <formula>$C13&lt;&gt;"内窓"</formula>
    </cfRule>
  </conditionalFormatting>
  <conditionalFormatting sqref="O13:O512">
    <cfRule type="expression" dxfId="4" priority="328">
      <formula>AND($B13&lt;&gt;"",$O13="")</formula>
    </cfRule>
  </conditionalFormatting>
  <conditionalFormatting sqref="P13:P512">
    <cfRule type="expression" dxfId="3" priority="419">
      <formula>AND($B13&lt;&gt;"",$P13="")</formula>
    </cfRule>
  </conditionalFormatting>
  <conditionalFormatting sqref="Q13:Q512">
    <cfRule type="expression" dxfId="2" priority="390">
      <formula>AND($H13="■",$Q13="")</formula>
    </cfRule>
    <cfRule type="expression" dxfId="1" priority="391">
      <formula>COUNTIF($H13,"*■*")=0</formula>
    </cfRule>
  </conditionalFormatting>
  <conditionalFormatting sqref="S13:S512">
    <cfRule type="expression" dxfId="0" priority="25">
      <formula>COUNTIF($H13,"*■*")=0</formula>
    </cfRule>
  </conditionalFormatting>
  <dataValidations count="16">
    <dataValidation type="textLength" operator="lessThanOrEqual" allowBlank="1" showInputMessage="1" showErrorMessage="1" sqref="J13:J512 D13:F512" xr:uid="{25CC7085-6CB6-419F-BF5F-9CFD0E5D1581}">
      <formula1>40</formula1>
    </dataValidation>
    <dataValidation type="textLength" operator="lessThanOrEqual" allowBlank="1" showErrorMessage="1" error="40字以内で入力してください。" prompt="40字以内で入力してください。" sqref="C2:C3" xr:uid="{2ADAD826-CAB4-4177-B033-B2A1CD29E9A2}">
      <formula1>40</formula1>
    </dataValidation>
    <dataValidation imeMode="halfAlpha" allowBlank="1" showInputMessage="1" showErrorMessage="1" sqref="T13:V512 L12 N12:S12" xr:uid="{DAABD493-C362-4A6F-8D75-7270564B7B68}"/>
    <dataValidation type="textLength" imeMode="fullKatakana" operator="lessThanOrEqual" allowBlank="1" showErrorMessage="1" error="全角カタカナで入力してください。_x000a_法人格は不要です。" prompt="全角カタカナで入力してください。_x000a_法人格は不要です。" sqref="F2:F3 S3:U3 K3:N3" xr:uid="{EAA2DF09-4882-4775-AEC0-1C03390692A3}">
      <formula1>40</formula1>
    </dataValidation>
    <dataValidation imeMode="fullKatakana" operator="lessThanOrEqual" allowBlank="1" showInputMessage="1" showErrorMessage="1" sqref="E2:E3" xr:uid="{D7DEF3E5-40BD-4686-82C5-F480B65094FC}"/>
    <dataValidation type="decimal" imeMode="halfAlpha" allowBlank="1" showInputMessage="1" showErrorMessage="1" errorTitle="エラー" error="正しい数値を入力してください" prompt="入力誤りにご注意ください" sqref="O13:O512" xr:uid="{C2D016BD-3ECF-4654-AE64-8CC17410FD5A}">
      <formula1>0.01</formula1>
      <formula2>100</formula2>
    </dataValidation>
    <dataValidation type="textLength" operator="lessThanOrEqual" allowBlank="1" showInputMessage="1" showErrorMessage="1" error="40文字以内で入力してください。" sqref="H13:H512 R13:R512" xr:uid="{A2883486-1ECF-4D4E-9E82-1E47DD1B7003}">
      <formula1>40</formula1>
    </dataValidation>
    <dataValidation type="textLength" imeMode="halfAlpha" operator="lessThanOrEqual" allowBlank="1" showInputMessage="1" showErrorMessage="1" error="200文字以内で入力してください。" sqref="Q13:Q512" xr:uid="{A35A3C98-F743-4742-8B6F-D5D9BE009113}">
      <formula1>200</formula1>
    </dataValidation>
    <dataValidation type="custom" allowBlank="1" showInputMessage="1" showErrorMessage="1" error="小数点第二位までの数値を入力してください。" prompt="入力誤りにご注意ください" sqref="N13:N512" xr:uid="{B0339741-F61C-4618-839B-CE4866B6290B}">
      <formula1>$N13*10=INT($N13*10)</formula1>
    </dataValidation>
    <dataValidation type="custom" operator="greaterThanOrEqual" allowBlank="1" showInputMessage="1" showErrorMessage="1" error="小数点第一位までの数値を入力してください。" sqref="L13:L512" xr:uid="{F9520FB4-E5CC-44D8-A0F4-CEC28D5B1EE9}">
      <formula1>$L13*10=INT($L13*10)</formula1>
    </dataValidation>
    <dataValidation type="custom" imeMode="halfAlpha" allowBlank="1" showInputMessage="1" showErrorMessage="1" sqref="N14:N58 N60:N512" xr:uid="{DCEDF600-F502-477A-A2A8-46DE72B9570F}">
      <formula1>$N14*100=INT($N14*100)</formula1>
    </dataValidation>
    <dataValidation type="custom" imeMode="halfAlpha" allowBlank="1" showInputMessage="1" showErrorMessage="1" prompt="入力誤りにご注意ください" sqref="N13 N59" xr:uid="{75C6C545-6C64-40F9-8EAC-A5AF61B673A9}">
      <formula1>$N13*100=INT($N13*100)</formula1>
    </dataValidation>
    <dataValidation type="textLength" operator="lessThanOrEqual" allowBlank="1" showInputMessage="1" showErrorMessage="1" error="33文字以内で入力してください。" sqref="G13:G512" xr:uid="{22F941A6-709E-4BD1-992E-F0AD21FC8DF0}">
      <formula1>33</formula1>
    </dataValidation>
    <dataValidation type="list" allowBlank="1" showInputMessage="1" showErrorMessage="1" sqref="B9:V9" xr:uid="{D5BD5619-9A79-46BF-9021-58666E1222AB}">
      <formula1>"必須,任意,自動反映,必須（条件付き）"</formula1>
    </dataValidation>
    <dataValidation type="list" allowBlank="1" showInputMessage="1" showErrorMessage="1" sqref="B8:V8" xr:uid="{E3F116CA-1457-4436-A601-C84059BBD82B}">
      <formula1>"公表,非公表"</formula1>
    </dataValidation>
    <dataValidation allowBlank="1" showInputMessage="1" sqref="M13:M512" xr:uid="{4CE7A4A7-CF69-4C29-A6FF-BFC97E7112EC}"/>
  </dataValidations>
  <pageMargins left="0.23622047244094491" right="0.23622047244094491" top="0.74803149606299213" bottom="0.74803149606299213" header="0.31496062992125984" footer="0.31496062992125984"/>
  <pageSetup paperSize="8" scale="35" fitToHeight="0" orientation="landscape" r:id="rId1"/>
  <headerFooter>
    <oddHeader>&amp;R&amp;"-,太字"&amp;24&amp;F</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F2711DE-D41A-4D2A-B86B-206140EB8E6C}">
          <x14:formula1>
            <xm:f>※編集不可※選択項目!$F$3:$F$8</xm:f>
          </x14:formula1>
          <xm:sqref>I13:I512</xm:sqref>
        </x14:dataValidation>
        <x14:dataValidation type="list" allowBlank="1" showInputMessage="1" showErrorMessage="1" xr:uid="{D4265143-4EF6-47F4-ADE4-0B277DF698B6}">
          <x14:formula1>
            <xm:f>※編集不可※選択項目!$B$3:$B$4</xm:f>
          </x14:formula1>
          <xm:sqref>C13:C512</xm:sqref>
        </x14:dataValidation>
        <x14:dataValidation type="list" allowBlank="1" showInputMessage="1" showErrorMessage="1" error="プルダウンから選択してください。" xr:uid="{5C946A9C-4B91-41C0-B9D6-40C639E4ABBE}">
          <x14:formula1>
            <xm:f>※編集不可※選択項目!$E$3:$E$7</xm:f>
          </x14:formula1>
          <xm:sqref>P13:P512</xm:sqref>
        </x14:dataValidation>
        <x14:dataValidation type="list" allowBlank="1" showInputMessage="1" showErrorMessage="1" xr:uid="{DDBBB2AA-E415-4ACF-8926-C065CC21E268}">
          <x14:formula1>
            <xm:f>IF(COUNTIF($I13,"*Low*")=1,※編集不可※選択項目!$H$3:$H$4,※編集不可※選択項目!$H$6)</xm:f>
          </x14:formula1>
          <xm:sqref>K13:K512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E15C-C45E-4C9E-B04D-B8C9BEEA238B}">
  <sheetPr codeName="Sheet3"/>
  <dimension ref="A1:B27"/>
  <sheetViews>
    <sheetView showGridLines="0" view="pageBreakPreview" zoomScaleNormal="100" zoomScaleSheetLayoutView="100" workbookViewId="0">
      <selection activeCell="B2" sqref="B2"/>
    </sheetView>
  </sheetViews>
  <sheetFormatPr defaultColWidth="9" defaultRowHeight="16.2" x14ac:dyDescent="0.2"/>
  <cols>
    <col min="1" max="1" width="13.5" style="101" customWidth="1"/>
    <col min="2" max="2" width="107" style="101" customWidth="1"/>
    <col min="3" max="16384" width="9" style="101"/>
  </cols>
  <sheetData>
    <row r="1" spans="1:2" ht="30" customHeight="1" x14ac:dyDescent="0.2">
      <c r="A1" s="101" t="s">
        <v>77</v>
      </c>
    </row>
    <row r="2" spans="1:2" ht="22.5" customHeight="1" x14ac:dyDescent="0.2">
      <c r="A2" s="98" t="s">
        <v>78</v>
      </c>
      <c r="B2" s="99" t="s">
        <v>121</v>
      </c>
    </row>
    <row r="3" spans="1:2" ht="22.5" customHeight="1" x14ac:dyDescent="0.2">
      <c r="A3" s="98" t="s">
        <v>79</v>
      </c>
      <c r="B3" s="100" t="s">
        <v>170</v>
      </c>
    </row>
    <row r="4" spans="1:2" ht="19.5" customHeight="1" x14ac:dyDescent="0.2">
      <c r="A4" s="256" t="s">
        <v>80</v>
      </c>
      <c r="B4" s="259" t="s">
        <v>233</v>
      </c>
    </row>
    <row r="5" spans="1:2" ht="19.5" customHeight="1" x14ac:dyDescent="0.2">
      <c r="A5" s="257"/>
      <c r="B5" s="260"/>
    </row>
    <row r="6" spans="1:2" ht="19.5" customHeight="1" x14ac:dyDescent="0.2">
      <c r="A6" s="257"/>
      <c r="B6" s="260"/>
    </row>
    <row r="7" spans="1:2" ht="19.5" customHeight="1" x14ac:dyDescent="0.2">
      <c r="A7" s="257"/>
      <c r="B7" s="260"/>
    </row>
    <row r="8" spans="1:2" ht="19.5" customHeight="1" x14ac:dyDescent="0.2">
      <c r="A8" s="257"/>
      <c r="B8" s="260"/>
    </row>
    <row r="9" spans="1:2" ht="19.5" customHeight="1" x14ac:dyDescent="0.2">
      <c r="A9" s="257"/>
      <c r="B9" s="260"/>
    </row>
    <row r="10" spans="1:2" ht="19.5" customHeight="1" x14ac:dyDescent="0.2">
      <c r="A10" s="257"/>
      <c r="B10" s="260"/>
    </row>
    <row r="11" spans="1:2" ht="19.5" customHeight="1" x14ac:dyDescent="0.2">
      <c r="A11" s="257"/>
      <c r="B11" s="260"/>
    </row>
    <row r="12" spans="1:2" ht="19.5" customHeight="1" x14ac:dyDescent="0.2">
      <c r="A12" s="257"/>
      <c r="B12" s="260"/>
    </row>
    <row r="13" spans="1:2" ht="19.5" customHeight="1" x14ac:dyDescent="0.2">
      <c r="A13" s="257"/>
      <c r="B13" s="260"/>
    </row>
    <row r="14" spans="1:2" ht="19.5" customHeight="1" x14ac:dyDescent="0.2">
      <c r="A14" s="257"/>
      <c r="B14" s="260"/>
    </row>
    <row r="15" spans="1:2" ht="19.5" customHeight="1" x14ac:dyDescent="0.2">
      <c r="A15" s="257"/>
      <c r="B15" s="260"/>
    </row>
    <row r="16" spans="1:2" ht="19.5" customHeight="1" x14ac:dyDescent="0.2">
      <c r="A16" s="257"/>
      <c r="B16" s="260"/>
    </row>
    <row r="17" spans="1:2" ht="19.5" customHeight="1" x14ac:dyDescent="0.2">
      <c r="A17" s="257"/>
      <c r="B17" s="260"/>
    </row>
    <row r="18" spans="1:2" ht="19.5" customHeight="1" x14ac:dyDescent="0.2">
      <c r="A18" s="257"/>
      <c r="B18" s="260"/>
    </row>
    <row r="19" spans="1:2" ht="19.5" customHeight="1" x14ac:dyDescent="0.2">
      <c r="A19" s="257"/>
      <c r="B19" s="260"/>
    </row>
    <row r="20" spans="1:2" ht="19.5" customHeight="1" x14ac:dyDescent="0.2">
      <c r="A20" s="257"/>
      <c r="B20" s="260"/>
    </row>
    <row r="21" spans="1:2" ht="19.5" customHeight="1" x14ac:dyDescent="0.2">
      <c r="A21" s="257"/>
      <c r="B21" s="260"/>
    </row>
    <row r="22" spans="1:2" ht="19.5" customHeight="1" x14ac:dyDescent="0.2">
      <c r="A22" s="257"/>
      <c r="B22" s="260"/>
    </row>
    <row r="23" spans="1:2" ht="19.5" customHeight="1" x14ac:dyDescent="0.2">
      <c r="A23" s="257"/>
      <c r="B23" s="260"/>
    </row>
    <row r="24" spans="1:2" ht="19.5" customHeight="1" x14ac:dyDescent="0.2">
      <c r="A24" s="257"/>
      <c r="B24" s="260"/>
    </row>
    <row r="25" spans="1:2" ht="19.5" customHeight="1" x14ac:dyDescent="0.2">
      <c r="A25" s="257"/>
      <c r="B25" s="260"/>
    </row>
    <row r="26" spans="1:2" ht="19.5" customHeight="1" x14ac:dyDescent="0.2">
      <c r="A26" s="257"/>
      <c r="B26" s="260"/>
    </row>
    <row r="27" spans="1:2" ht="19.5" customHeight="1" x14ac:dyDescent="0.2">
      <c r="A27" s="258"/>
      <c r="B27" s="261"/>
    </row>
  </sheetData>
  <sheetProtection algorithmName="SHA-512" hashValue="cTpObYZonlIhNI2eY2SH28W6VQDZxOYb4YrxLeTSgXBheLIuyHAYRVdcQJsujtTutW5O2uaqQrI1gAH00Dh1rA==" saltValue="mscvkGw9YSRqkDwpv63UKA==" spinCount="100000" sheet="1" objects="1" scenarios="1"/>
  <mergeCells count="2">
    <mergeCell ref="A4:A27"/>
    <mergeCell ref="B4:B27"/>
  </mergeCells>
  <phoneticPr fontId="10"/>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E8E3C-6EBA-4645-863C-9A3A6B14EDB3}">
  <sheetPr codeName="Sheet5">
    <pageSetUpPr fitToPage="1"/>
  </sheetPr>
  <dimension ref="B36:B50"/>
  <sheetViews>
    <sheetView showGridLines="0" view="pageBreakPreview" zoomScaleNormal="100" zoomScaleSheetLayoutView="100" workbookViewId="0">
      <selection sqref="A1:XFD1048576"/>
    </sheetView>
  </sheetViews>
  <sheetFormatPr defaultColWidth="9" defaultRowHeight="16.2" x14ac:dyDescent="0.2"/>
  <cols>
    <col min="1" max="1" width="2.59765625" style="1" customWidth="1"/>
    <col min="2" max="6" width="8" style="1" customWidth="1"/>
    <col min="7" max="11" width="9" style="1"/>
    <col min="12" max="12" width="3.69921875" style="1" customWidth="1"/>
    <col min="13" max="13" width="18.69921875" style="1" customWidth="1"/>
    <col min="14" max="16384" width="9" style="1"/>
  </cols>
  <sheetData>
    <row r="36" spans="2:2" x14ac:dyDescent="0.2">
      <c r="B36" s="178"/>
    </row>
    <row r="37" spans="2:2" x14ac:dyDescent="0.2">
      <c r="B37" s="179"/>
    </row>
    <row r="38" spans="2:2" x14ac:dyDescent="0.2">
      <c r="B38" s="179"/>
    </row>
    <row r="39" spans="2:2" x14ac:dyDescent="0.2">
      <c r="B39" s="179"/>
    </row>
    <row r="40" spans="2:2" x14ac:dyDescent="0.2">
      <c r="B40" s="179"/>
    </row>
    <row r="41" spans="2:2" x14ac:dyDescent="0.2">
      <c r="B41" s="179"/>
    </row>
    <row r="42" spans="2:2" x14ac:dyDescent="0.2">
      <c r="B42" s="179"/>
    </row>
    <row r="43" spans="2:2" x14ac:dyDescent="0.2">
      <c r="B43" s="179"/>
    </row>
    <row r="44" spans="2:2" ht="16.5" customHeight="1" x14ac:dyDescent="0.2">
      <c r="B44" s="179"/>
    </row>
    <row r="45" spans="2:2" ht="16.5" customHeight="1" x14ac:dyDescent="0.2">
      <c r="B45" s="179"/>
    </row>
    <row r="46" spans="2:2" x14ac:dyDescent="0.2">
      <c r="B46" s="179"/>
    </row>
    <row r="47" spans="2:2" x14ac:dyDescent="0.2">
      <c r="B47" s="179"/>
    </row>
    <row r="48" spans="2:2" x14ac:dyDescent="0.2">
      <c r="B48" s="179"/>
    </row>
    <row r="49" spans="2:2" x14ac:dyDescent="0.2">
      <c r="B49" s="179"/>
    </row>
    <row r="50" spans="2:2" x14ac:dyDescent="0.2">
      <c r="B50" s="180"/>
    </row>
  </sheetData>
  <sheetProtection algorithmName="SHA-512" hashValue="fXETJhVyRT7Tzk/6wn8Wzt3nC6V9EwI/nUXzdqa4U2ryaV5n4EeJanAyfoEV0t3bEncNmTPgg8W/CZxRYd13dA==" saltValue="2TKilvhOWVSrH4CTPYzktw==" spinCount="100000" sheet="1" objects="1" scenarios="1" selectLockedCells="1" selectUnlockedCells="1"/>
  <phoneticPr fontId="10"/>
  <printOptions horizontalCentered="1"/>
  <pageMargins left="0.70866141732283472" right="0.70866141732283472" top="0.74803149606299213" bottom="0.74803149606299213" header="0.31496062992125984" footer="0.31496062992125984"/>
  <pageSetup paperSize="9" scale="89" orientation="portrait" r:id="rId1"/>
  <colBreaks count="1" manualBreakCount="1">
    <brk id="10"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AH47"/>
  <sheetViews>
    <sheetView showGridLines="0" zoomScale="70" zoomScaleNormal="70" workbookViewId="0"/>
  </sheetViews>
  <sheetFormatPr defaultColWidth="9" defaultRowHeight="16.2" x14ac:dyDescent="0.2"/>
  <cols>
    <col min="1" max="1" width="9.09765625" style="1" customWidth="1"/>
    <col min="2" max="2" width="12.59765625" style="1" bestFit="1" customWidth="1"/>
    <col min="3" max="3" width="12" style="1" bestFit="1" customWidth="1"/>
    <col min="4" max="4" width="11.19921875" style="1" customWidth="1"/>
    <col min="5" max="5" width="17" style="1" customWidth="1"/>
    <col min="6" max="6" width="25.796875" style="1" customWidth="1"/>
    <col min="7" max="7" width="10.5" style="1" bestFit="1" customWidth="1"/>
    <col min="8" max="8" width="14" style="1" bestFit="1" customWidth="1"/>
    <col min="9" max="9" width="2.09765625" style="1" customWidth="1"/>
    <col min="10" max="10" width="33.796875" style="1" bestFit="1" customWidth="1"/>
    <col min="11" max="12" width="12.296875" style="1" customWidth="1"/>
    <col min="13" max="13" width="5.69921875" style="1" customWidth="1"/>
    <col min="14" max="14" width="3.19921875" customWidth="1"/>
    <col min="15" max="15" width="54.19921875" style="1" customWidth="1"/>
    <col min="16" max="22" width="9" style="12"/>
    <col min="23" max="23" width="10.69921875" style="1" bestFit="1" customWidth="1"/>
    <col min="24" max="25" width="9" style="1"/>
    <col min="26" max="26" width="33.19921875" style="1" customWidth="1"/>
    <col min="27" max="27" width="16.09765625" style="1" customWidth="1"/>
    <col min="28" max="30" width="9" style="1"/>
    <col min="31" max="31" width="23" style="1" bestFit="1" customWidth="1"/>
    <col min="32" max="32" width="15.19921875" style="1" bestFit="1" customWidth="1"/>
    <col min="33" max="33" width="36.3984375" style="1" bestFit="1" customWidth="1"/>
    <col min="34" max="34" width="7.09765625" style="1" bestFit="1" customWidth="1"/>
    <col min="35" max="16384" width="9" style="1"/>
  </cols>
  <sheetData>
    <row r="1" spans="1:34" x14ac:dyDescent="0.2">
      <c r="A1" s="1" t="s">
        <v>122</v>
      </c>
      <c r="J1" s="105" t="s">
        <v>123</v>
      </c>
      <c r="K1" s="105"/>
      <c r="L1" s="105"/>
      <c r="M1" s="105"/>
      <c r="Y1" s="1" t="s">
        <v>126</v>
      </c>
      <c r="AE1" s="1" t="s">
        <v>243</v>
      </c>
    </row>
    <row r="2" spans="1:34" x14ac:dyDescent="0.2">
      <c r="A2" s="103" t="s">
        <v>136</v>
      </c>
      <c r="B2" s="103" t="s">
        <v>185</v>
      </c>
      <c r="C2" s="103" t="s">
        <v>138</v>
      </c>
      <c r="D2" s="103" t="s">
        <v>141</v>
      </c>
      <c r="E2" s="108" t="s">
        <v>173</v>
      </c>
      <c r="F2" s="109" t="s">
        <v>190</v>
      </c>
      <c r="G2" s="103" t="s">
        <v>158</v>
      </c>
      <c r="H2" s="103" t="s">
        <v>242</v>
      </c>
      <c r="J2" s="103" t="s">
        <v>124</v>
      </c>
      <c r="K2" s="103" t="s">
        <v>187</v>
      </c>
      <c r="L2" s="103" t="s">
        <v>188</v>
      </c>
      <c r="M2" s="103"/>
      <c r="O2" s="106" t="s">
        <v>162</v>
      </c>
      <c r="S2" s="120" t="s">
        <v>171</v>
      </c>
      <c r="W2" s="114" t="s">
        <v>172</v>
      </c>
      <c r="Y2" s="103" t="s">
        <v>127</v>
      </c>
      <c r="Z2" s="103" t="s">
        <v>128</v>
      </c>
      <c r="AA2" s="103" t="s">
        <v>130</v>
      </c>
      <c r="AB2" s="103" t="s">
        <v>125</v>
      </c>
      <c r="AC2" s="103" t="s">
        <v>129</v>
      </c>
      <c r="AE2" s="117" t="s">
        <v>137</v>
      </c>
      <c r="AF2" s="117" t="s">
        <v>241</v>
      </c>
      <c r="AG2" s="117" t="s">
        <v>245</v>
      </c>
      <c r="AH2" s="117" t="s">
        <v>244</v>
      </c>
    </row>
    <row r="3" spans="1:34" ht="16.5" customHeight="1" x14ac:dyDescent="0.2">
      <c r="A3" s="97">
        <v>1</v>
      </c>
      <c r="B3" s="97" t="s">
        <v>202</v>
      </c>
      <c r="C3" s="97" t="s">
        <v>139</v>
      </c>
      <c r="D3" s="97" t="s">
        <v>142</v>
      </c>
      <c r="E3" s="107" t="s">
        <v>180</v>
      </c>
      <c r="F3" s="97" t="s">
        <v>161</v>
      </c>
      <c r="G3" s="97" t="s">
        <v>159</v>
      </c>
      <c r="H3" s="97" t="s">
        <v>247</v>
      </c>
      <c r="J3" s="97" t="s">
        <v>186</v>
      </c>
      <c r="K3" s="104">
        <v>1.9</v>
      </c>
      <c r="L3" s="104">
        <v>3.5</v>
      </c>
      <c r="M3" s="1" t="s">
        <v>189</v>
      </c>
      <c r="O3" s="97" t="s">
        <v>163</v>
      </c>
      <c r="P3" s="110" t="s">
        <v>164</v>
      </c>
      <c r="Q3" s="110">
        <v>0.65900000000000003</v>
      </c>
      <c r="R3" s="118" t="s">
        <v>166</v>
      </c>
      <c r="S3" s="117">
        <v>1.9</v>
      </c>
      <c r="T3" s="119" t="s">
        <v>167</v>
      </c>
      <c r="U3" s="110">
        <v>1.04</v>
      </c>
      <c r="V3" s="110" t="s">
        <v>168</v>
      </c>
      <c r="W3" s="113">
        <f>(Q3*S3+U3)</f>
        <v>2.2921</v>
      </c>
      <c r="Y3" s="1">
        <v>1</v>
      </c>
      <c r="Z3" s="1">
        <f>IF(VLOOKUP($Y3,新規登録用!$A:$O,2,FALSE)=0,"",VLOOKUP($Y3,新規登録用!$A:$O,3,FALSE))</f>
        <v>0</v>
      </c>
      <c r="AA3" s="1" t="str">
        <f>IF(VLOOKUP($Y3,新規登録用!$A:$O,9,FALSE)=0,"",VLOOKUP($Y3,新規登録用!$A:$O,9,FALSE))</f>
        <v/>
      </c>
      <c r="AB3" s="1" t="str">
        <f t="shared" ref="AB3:AB47" si="0">IFERROR(VLOOKUP($Z3,$J$3:$K$10,2,FALSE),"")</f>
        <v/>
      </c>
      <c r="AC3" s="1" t="str">
        <f t="shared" ref="AC3:AC47" si="1">IF($AA3&gt;=$AB3,"TRUE","FALSE")</f>
        <v>TRUE</v>
      </c>
      <c r="AE3" s="97" t="s">
        <v>156</v>
      </c>
      <c r="AF3" s="97" t="s">
        <v>247</v>
      </c>
      <c r="AG3" s="97" t="str">
        <f>_xlfn.CONCAT(AE3:AF3)</f>
        <v>Low-E三層複層日射遮蔽型</v>
      </c>
      <c r="AH3" s="97">
        <v>0.37</v>
      </c>
    </row>
    <row r="4" spans="1:34" x14ac:dyDescent="0.2">
      <c r="A4" s="97">
        <v>0</v>
      </c>
      <c r="B4" s="97" t="s">
        <v>203</v>
      </c>
      <c r="C4" s="97" t="s">
        <v>140</v>
      </c>
      <c r="D4" s="97" t="s">
        <v>143</v>
      </c>
      <c r="E4" s="107" t="s">
        <v>181</v>
      </c>
      <c r="F4" s="97" t="s">
        <v>153</v>
      </c>
      <c r="G4" s="97" t="s">
        <v>160</v>
      </c>
      <c r="H4" s="97" t="s">
        <v>248</v>
      </c>
      <c r="J4" s="97" t="s">
        <v>174</v>
      </c>
      <c r="K4" s="104">
        <v>1.9</v>
      </c>
      <c r="L4" s="104">
        <v>3.5</v>
      </c>
      <c r="M4" s="1" t="s">
        <v>189</v>
      </c>
      <c r="O4" s="97"/>
      <c r="P4" s="110" t="s">
        <v>165</v>
      </c>
      <c r="Q4" s="110">
        <v>0.65900000000000003</v>
      </c>
      <c r="R4" s="118" t="s">
        <v>166</v>
      </c>
      <c r="S4" s="117">
        <v>1.9</v>
      </c>
      <c r="T4" s="119" t="s">
        <v>167</v>
      </c>
      <c r="U4" s="110">
        <v>0.82</v>
      </c>
      <c r="V4" s="110" t="s">
        <v>168</v>
      </c>
      <c r="W4" s="113">
        <f t="shared" ref="W4:W8" si="2">(Q4*S4+U4)</f>
        <v>2.0720999999999998</v>
      </c>
      <c r="Y4" s="1">
        <v>2</v>
      </c>
      <c r="Z4" s="1">
        <f>IF(VLOOKUP($Y4,新規登録用!$A:$O,2,FALSE)=0,"",VLOOKUP($Y4,新規登録用!$A:$O,3,FALSE))</f>
        <v>0</v>
      </c>
      <c r="AA4" s="1" t="str">
        <f>IF(VLOOKUP($Y4,新規登録用!$A:$O,9,FALSE)=0,"",VLOOKUP($Y4,新規登録用!$A:$O,9,FALSE))</f>
        <v/>
      </c>
      <c r="AB4" s="1" t="str">
        <f t="shared" si="0"/>
        <v/>
      </c>
      <c r="AC4" s="1" t="str">
        <f t="shared" si="1"/>
        <v>TRUE</v>
      </c>
      <c r="AE4" s="97" t="s">
        <v>156</v>
      </c>
      <c r="AF4" s="97" t="s">
        <v>248</v>
      </c>
      <c r="AG4" s="97" t="str">
        <f t="shared" ref="AG4:AG11" si="3">_xlfn.CONCAT(AE4:AF4)</f>
        <v>Low-E三層複層日射取得型</v>
      </c>
      <c r="AH4" s="97">
        <v>0.59</v>
      </c>
    </row>
    <row r="5" spans="1:34" x14ac:dyDescent="0.2">
      <c r="A5" s="97"/>
      <c r="B5" s="97"/>
      <c r="C5" s="97"/>
      <c r="D5" s="97" t="s">
        <v>144</v>
      </c>
      <c r="E5" s="107" t="s">
        <v>182</v>
      </c>
      <c r="F5" s="97" t="s">
        <v>154</v>
      </c>
      <c r="G5" s="97"/>
      <c r="H5" s="97"/>
      <c r="J5" s="97" t="s">
        <v>175</v>
      </c>
      <c r="K5" s="104">
        <v>1.9</v>
      </c>
      <c r="L5" s="104">
        <v>3.5</v>
      </c>
      <c r="M5" s="1" t="s">
        <v>189</v>
      </c>
      <c r="O5" s="115" t="s">
        <v>169</v>
      </c>
      <c r="P5" s="110" t="s">
        <v>164</v>
      </c>
      <c r="Q5" s="111">
        <v>0.8</v>
      </c>
      <c r="R5" s="118" t="s">
        <v>166</v>
      </c>
      <c r="S5" s="117">
        <v>1.9</v>
      </c>
      <c r="T5" s="119" t="s">
        <v>167</v>
      </c>
      <c r="U5" s="110">
        <v>1.1499999999999999</v>
      </c>
      <c r="V5" s="110" t="s">
        <v>168</v>
      </c>
      <c r="W5" s="113">
        <f t="shared" si="2"/>
        <v>2.67</v>
      </c>
      <c r="Y5" s="1">
        <v>3</v>
      </c>
      <c r="Z5" s="1">
        <f>IF(VLOOKUP($Y5,新規登録用!$A:$O,2,FALSE)=0,"",VLOOKUP($Y5,新規登録用!$A:$O,3,FALSE))</f>
        <v>0</v>
      </c>
      <c r="AA5" s="1" t="str">
        <f>IF(VLOOKUP($Y5,新規登録用!$A:$O,9,FALSE)=0,"",VLOOKUP($Y5,新規登録用!$A:$O,9,FALSE))</f>
        <v/>
      </c>
      <c r="AB5" s="1" t="str">
        <f t="shared" si="0"/>
        <v/>
      </c>
      <c r="AC5" s="1" t="str">
        <f t="shared" si="1"/>
        <v>TRUE</v>
      </c>
      <c r="AE5" s="97" t="s">
        <v>224</v>
      </c>
      <c r="AF5" s="97" t="s">
        <v>247</v>
      </c>
      <c r="AG5" s="97" t="str">
        <f t="shared" si="3"/>
        <v>Low-E複層日射遮蔽型</v>
      </c>
      <c r="AH5" s="97">
        <v>0.4</v>
      </c>
    </row>
    <row r="6" spans="1:34" x14ac:dyDescent="0.2">
      <c r="A6" s="97"/>
      <c r="B6" s="97"/>
      <c r="C6" s="97"/>
      <c r="D6" s="97" t="s">
        <v>145</v>
      </c>
      <c r="E6" s="107" t="s">
        <v>183</v>
      </c>
      <c r="F6" s="97" t="s">
        <v>155</v>
      </c>
      <c r="G6" s="97"/>
      <c r="H6" s="97"/>
      <c r="J6" s="97" t="s">
        <v>176</v>
      </c>
      <c r="K6" s="104"/>
      <c r="L6" s="104">
        <v>1.9</v>
      </c>
      <c r="M6" s="1" t="s">
        <v>189</v>
      </c>
      <c r="O6" s="97"/>
      <c r="P6" s="110" t="s">
        <v>165</v>
      </c>
      <c r="Q6" s="111">
        <v>0.8</v>
      </c>
      <c r="R6" s="118" t="s">
        <v>166</v>
      </c>
      <c r="S6" s="117">
        <v>1.9</v>
      </c>
      <c r="T6" s="119" t="s">
        <v>167</v>
      </c>
      <c r="U6" s="110">
        <v>0.88</v>
      </c>
      <c r="V6" s="110" t="s">
        <v>168</v>
      </c>
      <c r="W6" s="113">
        <f t="shared" si="2"/>
        <v>2.4</v>
      </c>
      <c r="Y6" s="1">
        <v>4</v>
      </c>
      <c r="Z6" s="1">
        <f>IF(VLOOKUP($Y6,新規登録用!$A:$O,2,FALSE)=0,"",VLOOKUP($Y6,新規登録用!$A:$O,3,FALSE))</f>
        <v>0</v>
      </c>
      <c r="AA6" s="1" t="str">
        <f>IF(VLOOKUP($Y6,新規登録用!$A:$O,9,FALSE)=0,"",VLOOKUP($Y6,新規登録用!$A:$O,9,FALSE))</f>
        <v/>
      </c>
      <c r="AB6" s="1" t="str">
        <f t="shared" si="0"/>
        <v/>
      </c>
      <c r="AC6" s="1" t="str">
        <f t="shared" si="1"/>
        <v>TRUE</v>
      </c>
      <c r="AE6" s="97" t="s">
        <v>224</v>
      </c>
      <c r="AF6" s="97" t="s">
        <v>248</v>
      </c>
      <c r="AG6" s="97" t="str">
        <f t="shared" si="3"/>
        <v>Low-E複層日射取得型</v>
      </c>
      <c r="AH6" s="97">
        <v>0.64</v>
      </c>
    </row>
    <row r="7" spans="1:34" x14ac:dyDescent="0.2">
      <c r="A7" s="97"/>
      <c r="B7" s="97"/>
      <c r="C7" s="97"/>
      <c r="D7" s="97" t="s">
        <v>146</v>
      </c>
      <c r="E7" s="107" t="s">
        <v>184</v>
      </c>
      <c r="F7" s="97" t="s">
        <v>156</v>
      </c>
      <c r="G7" s="97"/>
      <c r="H7" s="97"/>
      <c r="O7" s="97" t="s">
        <v>152</v>
      </c>
      <c r="P7" s="110" t="s">
        <v>164</v>
      </c>
      <c r="Q7" s="110">
        <v>0.81200000000000006</v>
      </c>
      <c r="R7" s="118" t="s">
        <v>166</v>
      </c>
      <c r="S7" s="117">
        <v>1.9</v>
      </c>
      <c r="T7" s="119" t="s">
        <v>167</v>
      </c>
      <c r="U7" s="110">
        <v>1.51</v>
      </c>
      <c r="V7" s="110" t="s">
        <v>168</v>
      </c>
      <c r="W7" s="113">
        <f t="shared" si="2"/>
        <v>3.0528</v>
      </c>
      <c r="Y7" s="1">
        <v>5</v>
      </c>
      <c r="Z7" s="1">
        <f>IF(VLOOKUP($Y7,新規登録用!$A:$O,2,FALSE)=0,"",VLOOKUP($Y7,新規登録用!$A:$O,3,FALSE))</f>
        <v>0</v>
      </c>
      <c r="AA7" s="1" t="str">
        <f>IF(VLOOKUP($Y7,新規登録用!$A:$O,9,FALSE)=0,"",VLOOKUP($Y7,新規登録用!$A:$O,9,FALSE))</f>
        <v/>
      </c>
      <c r="AB7" s="1" t="str">
        <f t="shared" si="0"/>
        <v/>
      </c>
      <c r="AC7" s="1" t="str">
        <f t="shared" si="1"/>
        <v>TRUE</v>
      </c>
      <c r="AE7" s="97" t="s">
        <v>155</v>
      </c>
      <c r="AF7" s="97" t="s">
        <v>247</v>
      </c>
      <c r="AG7" s="97" t="str">
        <f t="shared" si="3"/>
        <v>ダブルLow－E三層複層日射遮蔽型</v>
      </c>
      <c r="AH7" s="97">
        <v>0.33</v>
      </c>
    </row>
    <row r="8" spans="1:34" x14ac:dyDescent="0.2">
      <c r="A8" s="97"/>
      <c r="B8" s="97"/>
      <c r="C8" s="97"/>
      <c r="D8" s="97" t="s">
        <v>147</v>
      </c>
      <c r="E8" s="107"/>
      <c r="F8" s="97" t="s">
        <v>157</v>
      </c>
      <c r="G8" s="97"/>
      <c r="H8" s="97"/>
      <c r="O8" s="97"/>
      <c r="P8" s="110" t="s">
        <v>165</v>
      </c>
      <c r="Q8" s="110">
        <v>0.81200000000000006</v>
      </c>
      <c r="R8" s="118" t="s">
        <v>166</v>
      </c>
      <c r="S8" s="117">
        <v>1.9</v>
      </c>
      <c r="T8" s="119" t="s">
        <v>167</v>
      </c>
      <c r="U8" s="110">
        <v>1.39</v>
      </c>
      <c r="V8" s="110" t="s">
        <v>168</v>
      </c>
      <c r="W8" s="113">
        <f t="shared" si="2"/>
        <v>2.9327999999999999</v>
      </c>
      <c r="Y8" s="1">
        <v>6</v>
      </c>
      <c r="Z8" s="1">
        <f>IF(VLOOKUP($Y8,新規登録用!$A:$O,2,FALSE)=0,"",VLOOKUP($Y8,新規登録用!$A:$O,3,FALSE))</f>
        <v>0</v>
      </c>
      <c r="AA8" s="1" t="str">
        <f>IF(VLOOKUP($Y8,新規登録用!$A:$O,9,FALSE)=0,"",VLOOKUP($Y8,新規登録用!$A:$O,9,FALSE))</f>
        <v/>
      </c>
      <c r="AB8" s="1" t="str">
        <f t="shared" si="0"/>
        <v/>
      </c>
      <c r="AC8" s="1" t="str">
        <f t="shared" si="1"/>
        <v>TRUE</v>
      </c>
      <c r="AE8" s="97" t="s">
        <v>155</v>
      </c>
      <c r="AF8" s="97" t="s">
        <v>248</v>
      </c>
      <c r="AG8" s="97" t="str">
        <f t="shared" si="3"/>
        <v>ダブルLow－E三層複層日射取得型</v>
      </c>
      <c r="AH8" s="97">
        <v>0.54</v>
      </c>
    </row>
    <row r="9" spans="1:34" x14ac:dyDescent="0.2">
      <c r="A9" s="97"/>
      <c r="B9" s="97"/>
      <c r="C9" s="97"/>
      <c r="D9" s="97" t="s">
        <v>148</v>
      </c>
      <c r="E9" s="107"/>
      <c r="F9" s="97"/>
      <c r="G9" s="97"/>
      <c r="H9" s="97"/>
      <c r="Y9" s="1">
        <v>7</v>
      </c>
      <c r="Z9" s="1">
        <f>IF(VLOOKUP($Y9,新規登録用!$A:$O,2,FALSE)=0,"",VLOOKUP($Y9,新規登録用!$A:$O,3,FALSE))</f>
        <v>0</v>
      </c>
      <c r="AA9" s="1" t="str">
        <f>IF(VLOOKUP($Y9,新規登録用!$A:$O,9,FALSE)=0,"",VLOOKUP($Y9,新規登録用!$A:$O,9,FALSE))</f>
        <v/>
      </c>
      <c r="AB9" s="1" t="str">
        <f t="shared" si="0"/>
        <v/>
      </c>
      <c r="AC9" s="1" t="str">
        <f t="shared" si="1"/>
        <v>TRUE</v>
      </c>
      <c r="AE9" s="97" t="s">
        <v>157</v>
      </c>
      <c r="AF9" s="97"/>
      <c r="AG9" s="97" t="str">
        <f t="shared" si="3"/>
        <v>三層複層</v>
      </c>
      <c r="AH9" s="97">
        <v>0.72</v>
      </c>
    </row>
    <row r="10" spans="1:34" x14ac:dyDescent="0.2">
      <c r="A10" s="97"/>
      <c r="B10" s="97"/>
      <c r="C10" s="97"/>
      <c r="D10" s="97" t="s">
        <v>149</v>
      </c>
      <c r="E10" s="107"/>
      <c r="F10" s="97"/>
      <c r="G10" s="97"/>
      <c r="H10" s="97"/>
      <c r="Y10" s="1">
        <v>8</v>
      </c>
      <c r="Z10" s="1">
        <f>IF(VLOOKUP($Y10,新規登録用!$A:$O,2,FALSE)=0,"",VLOOKUP($Y10,新規登録用!$A:$O,3,FALSE))</f>
        <v>0</v>
      </c>
      <c r="AA10" s="1" t="str">
        <f>IF(VLOOKUP($Y10,新規登録用!$A:$O,9,FALSE)=0,"",VLOOKUP($Y10,新規登録用!$A:$O,9,FALSE))</f>
        <v/>
      </c>
      <c r="AB10" s="1" t="str">
        <f t="shared" si="0"/>
        <v/>
      </c>
      <c r="AC10" s="1" t="str">
        <f t="shared" si="1"/>
        <v>TRUE</v>
      </c>
      <c r="AE10" s="97" t="s">
        <v>154</v>
      </c>
      <c r="AF10" s="97"/>
      <c r="AG10" s="97" t="str">
        <f t="shared" si="3"/>
        <v>単板</v>
      </c>
      <c r="AH10" s="97">
        <v>0.88</v>
      </c>
    </row>
    <row r="11" spans="1:34" x14ac:dyDescent="0.2">
      <c r="A11" s="97"/>
      <c r="B11" s="97"/>
      <c r="C11" s="97"/>
      <c r="D11" s="97" t="s">
        <v>150</v>
      </c>
      <c r="E11" s="107"/>
      <c r="F11" s="97"/>
      <c r="G11" s="97"/>
      <c r="H11" s="97"/>
      <c r="Y11" s="1">
        <v>9</v>
      </c>
      <c r="Z11" s="1">
        <f>IF(VLOOKUP($Y11,新規登録用!$A:$O,2,FALSE)=0,"",VLOOKUP($Y11,新規登録用!$A:$O,3,FALSE))</f>
        <v>0</v>
      </c>
      <c r="AA11" s="1" t="str">
        <f>IF(VLOOKUP($Y11,新規登録用!$A:$O,9,FALSE)=0,"",VLOOKUP($Y11,新規登録用!$A:$O,9,FALSE))</f>
        <v/>
      </c>
      <c r="AB11" s="1" t="str">
        <f t="shared" si="0"/>
        <v/>
      </c>
      <c r="AC11" s="1" t="str">
        <f t="shared" si="1"/>
        <v>TRUE</v>
      </c>
      <c r="AE11" s="97" t="s">
        <v>153</v>
      </c>
      <c r="AF11" s="97"/>
      <c r="AG11" s="97" t="str">
        <f t="shared" si="3"/>
        <v>複層</v>
      </c>
      <c r="AH11" s="97">
        <v>0.79</v>
      </c>
    </row>
    <row r="12" spans="1:34" x14ac:dyDescent="0.2">
      <c r="A12" s="97"/>
      <c r="B12" s="97"/>
      <c r="C12" s="97"/>
      <c r="D12" s="97" t="s">
        <v>151</v>
      </c>
      <c r="E12" s="107"/>
      <c r="F12" s="97"/>
      <c r="G12" s="97"/>
      <c r="H12" s="97"/>
      <c r="Y12" s="1">
        <v>10</v>
      </c>
      <c r="Z12" s="1">
        <f>IF(VLOOKUP($Y12,新規登録用!$A:$O,2,FALSE)=0,"",VLOOKUP($Y12,新規登録用!$A:$O,3,FALSE))</f>
        <v>0</v>
      </c>
      <c r="AA12" s="1" t="str">
        <f>IF(VLOOKUP($Y12,新規登録用!$A:$O,9,FALSE)=0,"",VLOOKUP($Y12,新規登録用!$A:$O,9,FALSE))</f>
        <v/>
      </c>
      <c r="AB12" s="1" t="str">
        <f t="shared" si="0"/>
        <v/>
      </c>
      <c r="AC12" s="1" t="str">
        <f t="shared" si="1"/>
        <v>TRUE</v>
      </c>
    </row>
    <row r="13" spans="1:34" x14ac:dyDescent="0.2">
      <c r="A13" s="97"/>
      <c r="B13" s="97"/>
      <c r="C13" s="97"/>
      <c r="D13" s="97"/>
      <c r="E13" s="107"/>
      <c r="F13" s="97"/>
      <c r="G13" s="97"/>
      <c r="H13" s="97"/>
      <c r="Y13" s="1">
        <v>11</v>
      </c>
      <c r="Z13" s="1">
        <f>IF(VLOOKUP($Y13,新規登録用!$A:$O,2,FALSE)=0,"",VLOOKUP($Y13,新規登録用!$A:$O,3,FALSE))</f>
        <v>0</v>
      </c>
      <c r="AA13" s="1" t="str">
        <f>IF(VLOOKUP($Y13,新規登録用!$A:$O,9,FALSE)=0,"",VLOOKUP($Y13,新規登録用!$A:$O,9,FALSE))</f>
        <v/>
      </c>
      <c r="AB13" s="1" t="str">
        <f t="shared" si="0"/>
        <v/>
      </c>
      <c r="AC13" s="1" t="str">
        <f t="shared" si="1"/>
        <v>TRUE</v>
      </c>
    </row>
    <row r="14" spans="1:34" ht="16.5" customHeight="1" x14ac:dyDescent="0.2">
      <c r="A14" s="97"/>
      <c r="B14" s="97"/>
      <c r="C14" s="97"/>
      <c r="D14" s="97"/>
      <c r="E14" s="107"/>
      <c r="F14" s="97"/>
      <c r="G14" s="97"/>
      <c r="H14" s="97"/>
      <c r="Y14" s="1">
        <v>12</v>
      </c>
      <c r="Z14" s="1">
        <f>IF(VLOOKUP($Y14,新規登録用!$A:$O,2,FALSE)=0,"",VLOOKUP($Y14,新規登録用!$A:$O,3,FALSE))</f>
        <v>0</v>
      </c>
      <c r="AA14" s="1" t="str">
        <f>IF(VLOOKUP($Y14,新規登録用!$A:$O,9,FALSE)=0,"",VLOOKUP($Y14,新規登録用!$A:$O,9,FALSE))</f>
        <v/>
      </c>
      <c r="AB14" s="1" t="str">
        <f t="shared" si="0"/>
        <v/>
      </c>
      <c r="AC14" s="1" t="str">
        <f t="shared" si="1"/>
        <v>TRUE</v>
      </c>
    </row>
    <row r="15" spans="1:34" x14ac:dyDescent="0.2">
      <c r="A15" s="97"/>
      <c r="B15" s="97"/>
      <c r="C15" s="97"/>
      <c r="D15" s="97"/>
      <c r="E15" s="107"/>
      <c r="F15" s="97"/>
      <c r="G15" s="97"/>
      <c r="H15" s="97"/>
      <c r="Y15" s="1">
        <v>13</v>
      </c>
      <c r="Z15" s="1">
        <f>IF(VLOOKUP($Y15,新規登録用!$A:$O,2,FALSE)=0,"",VLOOKUP($Y15,新規登録用!$A:$O,3,FALSE))</f>
        <v>0</v>
      </c>
      <c r="AA15" s="1" t="str">
        <f>IF(VLOOKUP($Y15,新規登録用!$A:$O,9,FALSE)=0,"",VLOOKUP($Y15,新規登録用!$A:$O,9,FALSE))</f>
        <v/>
      </c>
      <c r="AB15" s="1" t="str">
        <f t="shared" si="0"/>
        <v/>
      </c>
      <c r="AC15" s="1" t="str">
        <f t="shared" si="1"/>
        <v>TRUE</v>
      </c>
    </row>
    <row r="16" spans="1:34" x14ac:dyDescent="0.2">
      <c r="A16" s="97"/>
      <c r="B16" s="97"/>
      <c r="C16" s="97"/>
      <c r="D16" s="97"/>
      <c r="E16" s="107"/>
      <c r="F16" s="97"/>
      <c r="G16" s="97"/>
      <c r="H16" s="97"/>
      <c r="Y16" s="1">
        <v>14</v>
      </c>
      <c r="Z16" s="1">
        <f>IF(VLOOKUP($Y16,新規登録用!$A:$O,2,FALSE)=0,"",VLOOKUP($Y16,新規登録用!$A:$O,3,FALSE))</f>
        <v>0</v>
      </c>
      <c r="AA16" s="1" t="str">
        <f>IF(VLOOKUP($Y16,新規登録用!$A:$O,9,FALSE)=0,"",VLOOKUP($Y16,新規登録用!$A:$O,9,FALSE))</f>
        <v/>
      </c>
      <c r="AB16" s="1" t="str">
        <f t="shared" si="0"/>
        <v/>
      </c>
      <c r="AC16" s="1" t="str">
        <f t="shared" si="1"/>
        <v>TRUE</v>
      </c>
    </row>
    <row r="17" spans="1:29" x14ac:dyDescent="0.2">
      <c r="A17" s="97"/>
      <c r="B17" s="97"/>
      <c r="C17" s="97"/>
      <c r="D17" s="97"/>
      <c r="E17" s="107"/>
      <c r="F17" s="97"/>
      <c r="G17" s="97"/>
      <c r="H17" s="97"/>
      <c r="Y17" s="1">
        <v>15</v>
      </c>
      <c r="Z17" s="1">
        <f>IF(VLOOKUP($Y17,新規登録用!$A:$O,2,FALSE)=0,"",VLOOKUP($Y17,新規登録用!$A:$O,3,FALSE))</f>
        <v>0</v>
      </c>
      <c r="AA17" s="1" t="str">
        <f>IF(VLOOKUP($Y17,新規登録用!$A:$O,9,FALSE)=0,"",VLOOKUP($Y17,新規登録用!$A:$O,9,FALSE))</f>
        <v/>
      </c>
      <c r="AB17" s="1" t="str">
        <f t="shared" si="0"/>
        <v/>
      </c>
      <c r="AC17" s="1" t="str">
        <f t="shared" si="1"/>
        <v>TRUE</v>
      </c>
    </row>
    <row r="18" spans="1:29" x14ac:dyDescent="0.2">
      <c r="Y18" s="1">
        <v>16</v>
      </c>
      <c r="Z18" s="1">
        <f>IF(VLOOKUP($Y18,新規登録用!$A:$O,2,FALSE)=0,"",VLOOKUP($Y18,新規登録用!$A:$O,3,FALSE))</f>
        <v>0</v>
      </c>
      <c r="AA18" s="1" t="str">
        <f>IF(VLOOKUP($Y18,新規登録用!$A:$O,9,FALSE)=0,"",VLOOKUP($Y18,新規登録用!$A:$O,9,FALSE))</f>
        <v/>
      </c>
      <c r="AB18" s="1" t="str">
        <f t="shared" si="0"/>
        <v/>
      </c>
      <c r="AC18" s="1" t="str">
        <f t="shared" si="1"/>
        <v>TRUE</v>
      </c>
    </row>
    <row r="19" spans="1:29" x14ac:dyDescent="0.2">
      <c r="Y19" s="1">
        <v>17</v>
      </c>
      <c r="Z19" s="1">
        <f>IF(VLOOKUP($Y19,新規登録用!$A:$O,2,FALSE)=0,"",VLOOKUP($Y19,新規登録用!$A:$O,3,FALSE))</f>
        <v>0</v>
      </c>
      <c r="AA19" s="1" t="str">
        <f>IF(VLOOKUP($Y19,新規登録用!$A:$O,9,FALSE)=0,"",VLOOKUP($Y19,新規登録用!$A:$O,9,FALSE))</f>
        <v/>
      </c>
      <c r="AB19" s="1" t="str">
        <f t="shared" si="0"/>
        <v/>
      </c>
      <c r="AC19" s="1" t="str">
        <f t="shared" si="1"/>
        <v>TRUE</v>
      </c>
    </row>
    <row r="20" spans="1:29" x14ac:dyDescent="0.2">
      <c r="Y20" s="1">
        <v>18</v>
      </c>
      <c r="Z20" s="1">
        <f>IF(VLOOKUP($Y20,新規登録用!$A:$O,2,FALSE)=0,"",VLOOKUP($Y20,新規登録用!$A:$O,3,FALSE))</f>
        <v>0</v>
      </c>
      <c r="AA20" s="1" t="str">
        <f>IF(VLOOKUP($Y20,新規登録用!$A:$O,9,FALSE)=0,"",VLOOKUP($Y20,新規登録用!$A:$O,9,FALSE))</f>
        <v/>
      </c>
      <c r="AB20" s="1" t="str">
        <f t="shared" si="0"/>
        <v/>
      </c>
      <c r="AC20" s="1" t="str">
        <f t="shared" si="1"/>
        <v>TRUE</v>
      </c>
    </row>
    <row r="21" spans="1:29" x14ac:dyDescent="0.2">
      <c r="Y21" s="1">
        <v>19</v>
      </c>
      <c r="Z21" s="1">
        <f>IF(VLOOKUP($Y21,新規登録用!$A:$O,2,FALSE)=0,"",VLOOKUP($Y21,新規登録用!$A:$O,3,FALSE))</f>
        <v>0</v>
      </c>
      <c r="AA21" s="1" t="str">
        <f>IF(VLOOKUP($Y21,新規登録用!$A:$O,9,FALSE)=0,"",VLOOKUP($Y21,新規登録用!$A:$O,9,FALSE))</f>
        <v/>
      </c>
      <c r="AB21" s="1" t="str">
        <f t="shared" si="0"/>
        <v/>
      </c>
      <c r="AC21" s="1" t="str">
        <f t="shared" si="1"/>
        <v>TRUE</v>
      </c>
    </row>
    <row r="22" spans="1:29" x14ac:dyDescent="0.2">
      <c r="Y22" s="1">
        <v>20</v>
      </c>
      <c r="Z22" s="1">
        <f>IF(VLOOKUP($Y22,新規登録用!$A:$O,2,FALSE)=0,"",VLOOKUP($Y22,新規登録用!$A:$O,3,FALSE))</f>
        <v>0</v>
      </c>
      <c r="AA22" s="1" t="str">
        <f>IF(VLOOKUP($Y22,新規登録用!$A:$O,9,FALSE)=0,"",VLOOKUP($Y22,新規登録用!$A:$O,9,FALSE))</f>
        <v/>
      </c>
      <c r="AB22" s="1" t="str">
        <f t="shared" si="0"/>
        <v/>
      </c>
      <c r="AC22" s="1" t="str">
        <f t="shared" si="1"/>
        <v>TRUE</v>
      </c>
    </row>
    <row r="23" spans="1:29" x14ac:dyDescent="0.2">
      <c r="Y23" s="1">
        <v>21</v>
      </c>
      <c r="Z23" s="1">
        <f>IF(VLOOKUP($Y23,新規登録用!$A:$O,2,FALSE)=0,"",VLOOKUP($Y23,新規登録用!$A:$O,3,FALSE))</f>
        <v>0</v>
      </c>
      <c r="AA23" s="1" t="str">
        <f>IF(VLOOKUP($Y23,新規登録用!$A:$O,9,FALSE)=0,"",VLOOKUP($Y23,新規登録用!$A:$O,9,FALSE))</f>
        <v/>
      </c>
      <c r="AB23" s="1" t="str">
        <f t="shared" si="0"/>
        <v/>
      </c>
      <c r="AC23" s="1" t="str">
        <f t="shared" si="1"/>
        <v>TRUE</v>
      </c>
    </row>
    <row r="24" spans="1:29" x14ac:dyDescent="0.2">
      <c r="Y24" s="1">
        <v>22</v>
      </c>
      <c r="Z24" s="1">
        <f>IF(VLOOKUP($Y24,新規登録用!$A:$O,2,FALSE)=0,"",VLOOKUP($Y24,新規登録用!$A:$O,3,FALSE))</f>
        <v>0</v>
      </c>
      <c r="AA24" s="1" t="str">
        <f>IF(VLOOKUP($Y24,新規登録用!$A:$O,9,FALSE)=0,"",VLOOKUP($Y24,新規登録用!$A:$O,9,FALSE))</f>
        <v/>
      </c>
      <c r="AB24" s="1" t="str">
        <f t="shared" si="0"/>
        <v/>
      </c>
      <c r="AC24" s="1" t="str">
        <f t="shared" si="1"/>
        <v>TRUE</v>
      </c>
    </row>
    <row r="25" spans="1:29" x14ac:dyDescent="0.2">
      <c r="Y25" s="1">
        <v>23</v>
      </c>
      <c r="Z25" s="1">
        <f>IF(VLOOKUP($Y25,新規登録用!$A:$O,2,FALSE)=0,"",VLOOKUP($Y25,新規登録用!$A:$O,3,FALSE))</f>
        <v>0</v>
      </c>
      <c r="AA25" s="1" t="str">
        <f>IF(VLOOKUP($Y25,新規登録用!$A:$O,9,FALSE)=0,"",VLOOKUP($Y25,新規登録用!$A:$O,9,FALSE))</f>
        <v/>
      </c>
      <c r="AB25" s="1" t="str">
        <f t="shared" si="0"/>
        <v/>
      </c>
      <c r="AC25" s="1" t="str">
        <f t="shared" si="1"/>
        <v>TRUE</v>
      </c>
    </row>
    <row r="26" spans="1:29" x14ac:dyDescent="0.2">
      <c r="Y26" s="1">
        <v>24</v>
      </c>
      <c r="Z26" s="1">
        <f>IF(VLOOKUP($Y26,新規登録用!$A:$O,2,FALSE)=0,"",VLOOKUP($Y26,新規登録用!$A:$O,3,FALSE))</f>
        <v>0</v>
      </c>
      <c r="AA26" s="1" t="str">
        <f>IF(VLOOKUP($Y26,新規登録用!$A:$O,9,FALSE)=0,"",VLOOKUP($Y26,新規登録用!$A:$O,9,FALSE))</f>
        <v/>
      </c>
      <c r="AB26" s="1" t="str">
        <f t="shared" si="0"/>
        <v/>
      </c>
      <c r="AC26" s="1" t="str">
        <f t="shared" si="1"/>
        <v>TRUE</v>
      </c>
    </row>
    <row r="27" spans="1:29" x14ac:dyDescent="0.2">
      <c r="Y27" s="1">
        <v>25</v>
      </c>
      <c r="Z27" s="1">
        <f>IF(VLOOKUP($Y27,新規登録用!$A:$O,2,FALSE)=0,"",VLOOKUP($Y27,新規登録用!$A:$O,3,FALSE))</f>
        <v>0</v>
      </c>
      <c r="AA27" s="1" t="str">
        <f>IF(VLOOKUP($Y27,新規登録用!$A:$O,9,FALSE)=0,"",VLOOKUP($Y27,新規登録用!$A:$O,9,FALSE))</f>
        <v/>
      </c>
      <c r="AB27" s="1" t="str">
        <f t="shared" si="0"/>
        <v/>
      </c>
      <c r="AC27" s="1" t="str">
        <f t="shared" si="1"/>
        <v>TRUE</v>
      </c>
    </row>
    <row r="28" spans="1:29" x14ac:dyDescent="0.2">
      <c r="Y28" s="1">
        <v>26</v>
      </c>
      <c r="Z28" s="1">
        <f>IF(VLOOKUP($Y28,新規登録用!$A:$O,2,FALSE)=0,"",VLOOKUP($Y28,新規登録用!$A:$O,3,FALSE))</f>
        <v>0</v>
      </c>
      <c r="AA28" s="1" t="str">
        <f>IF(VLOOKUP($Y28,新規登録用!$A:$O,9,FALSE)=0,"",VLOOKUP($Y28,新規登録用!$A:$O,9,FALSE))</f>
        <v/>
      </c>
      <c r="AB28" s="1" t="str">
        <f t="shared" si="0"/>
        <v/>
      </c>
      <c r="AC28" s="1" t="str">
        <f t="shared" si="1"/>
        <v>TRUE</v>
      </c>
    </row>
    <row r="29" spans="1:29" x14ac:dyDescent="0.2">
      <c r="Y29" s="1">
        <v>27</v>
      </c>
      <c r="Z29" s="1">
        <f>IF(VLOOKUP($Y29,新規登録用!$A:$O,2,FALSE)=0,"",VLOOKUP($Y29,新規登録用!$A:$O,3,FALSE))</f>
        <v>0</v>
      </c>
      <c r="AA29" s="1" t="str">
        <f>IF(VLOOKUP($Y29,新規登録用!$A:$O,9,FALSE)=0,"",VLOOKUP($Y29,新規登録用!$A:$O,9,FALSE))</f>
        <v/>
      </c>
      <c r="AB29" s="1" t="str">
        <f t="shared" si="0"/>
        <v/>
      </c>
      <c r="AC29" s="1" t="str">
        <f t="shared" si="1"/>
        <v>TRUE</v>
      </c>
    </row>
    <row r="30" spans="1:29" x14ac:dyDescent="0.2">
      <c r="Y30" s="1">
        <v>28</v>
      </c>
      <c r="Z30" s="1">
        <f>IF(VLOOKUP($Y30,新規登録用!$A:$O,2,FALSE)=0,"",VLOOKUP($Y30,新規登録用!$A:$O,3,FALSE))</f>
        <v>0</v>
      </c>
      <c r="AA30" s="1" t="str">
        <f>IF(VLOOKUP($Y30,新規登録用!$A:$O,9,FALSE)=0,"",VLOOKUP($Y30,新規登録用!$A:$O,9,FALSE))</f>
        <v/>
      </c>
      <c r="AB30" s="1" t="str">
        <f t="shared" si="0"/>
        <v/>
      </c>
      <c r="AC30" s="1" t="str">
        <f t="shared" si="1"/>
        <v>TRUE</v>
      </c>
    </row>
    <row r="31" spans="1:29" x14ac:dyDescent="0.2">
      <c r="Y31" s="1">
        <v>29</v>
      </c>
      <c r="Z31" s="1">
        <f>IF(VLOOKUP($Y31,新規登録用!$A:$O,2,FALSE)=0,"",VLOOKUP($Y31,新規登録用!$A:$O,3,FALSE))</f>
        <v>0</v>
      </c>
      <c r="AA31" s="1" t="str">
        <f>IF(VLOOKUP($Y31,新規登録用!$A:$O,9,FALSE)=0,"",VLOOKUP($Y31,新規登録用!$A:$O,9,FALSE))</f>
        <v/>
      </c>
      <c r="AB31" s="1" t="str">
        <f t="shared" si="0"/>
        <v/>
      </c>
      <c r="AC31" s="1" t="str">
        <f t="shared" si="1"/>
        <v>TRUE</v>
      </c>
    </row>
    <row r="32" spans="1:29" x14ac:dyDescent="0.2">
      <c r="Y32" s="1">
        <v>30</v>
      </c>
      <c r="Z32" s="1">
        <f>IF(VLOOKUP($Y32,新規登録用!$A:$O,2,FALSE)=0,"",VLOOKUP($Y32,新規登録用!$A:$O,3,FALSE))</f>
        <v>0</v>
      </c>
      <c r="AA32" s="1" t="str">
        <f>IF(VLOOKUP($Y32,新規登録用!$A:$O,9,FALSE)=0,"",VLOOKUP($Y32,新規登録用!$A:$O,9,FALSE))</f>
        <v/>
      </c>
      <c r="AB32" s="1" t="str">
        <f t="shared" si="0"/>
        <v/>
      </c>
      <c r="AC32" s="1" t="str">
        <f t="shared" si="1"/>
        <v>TRUE</v>
      </c>
    </row>
    <row r="33" spans="25:29" x14ac:dyDescent="0.2">
      <c r="Y33" s="1">
        <v>31</v>
      </c>
      <c r="Z33" s="1">
        <f>IF(VLOOKUP($Y33,新規登録用!$A:$O,2,FALSE)=0,"",VLOOKUP($Y33,新規登録用!$A:$O,3,FALSE))</f>
        <v>0</v>
      </c>
      <c r="AA33" s="1" t="str">
        <f>IF(VLOOKUP($Y33,新規登録用!$A:$O,9,FALSE)=0,"",VLOOKUP($Y33,新規登録用!$A:$O,9,FALSE))</f>
        <v/>
      </c>
      <c r="AB33" s="1" t="str">
        <f t="shared" si="0"/>
        <v/>
      </c>
      <c r="AC33" s="1" t="str">
        <f t="shared" si="1"/>
        <v>TRUE</v>
      </c>
    </row>
    <row r="34" spans="25:29" x14ac:dyDescent="0.2">
      <c r="Y34" s="1">
        <v>32</v>
      </c>
      <c r="Z34" s="1">
        <f>IF(VLOOKUP($Y34,新規登録用!$A:$O,2,FALSE)=0,"",VLOOKUP($Y34,新規登録用!$A:$O,3,FALSE))</f>
        <v>0</v>
      </c>
      <c r="AA34" s="1" t="str">
        <f>IF(VLOOKUP($Y34,新規登録用!$A:$O,9,FALSE)=0,"",VLOOKUP($Y34,新規登録用!$A:$O,9,FALSE))</f>
        <v/>
      </c>
      <c r="AB34" s="1" t="str">
        <f t="shared" si="0"/>
        <v/>
      </c>
      <c r="AC34" s="1" t="str">
        <f t="shared" si="1"/>
        <v>TRUE</v>
      </c>
    </row>
    <row r="35" spans="25:29" x14ac:dyDescent="0.2">
      <c r="Y35" s="1">
        <v>33</v>
      </c>
      <c r="Z35" s="1">
        <f>IF(VLOOKUP($Y35,新規登録用!$A:$O,2,FALSE)=0,"",VLOOKUP($Y35,新規登録用!$A:$O,3,FALSE))</f>
        <v>0</v>
      </c>
      <c r="AA35" s="1" t="str">
        <f>IF(VLOOKUP($Y35,新規登録用!$A:$O,9,FALSE)=0,"",VLOOKUP($Y35,新規登録用!$A:$O,9,FALSE))</f>
        <v/>
      </c>
      <c r="AB35" s="1" t="str">
        <f t="shared" si="0"/>
        <v/>
      </c>
      <c r="AC35" s="1" t="str">
        <f t="shared" si="1"/>
        <v>TRUE</v>
      </c>
    </row>
    <row r="36" spans="25:29" x14ac:dyDescent="0.2">
      <c r="Y36" s="1">
        <v>34</v>
      </c>
      <c r="Z36" s="1">
        <f>IF(VLOOKUP($Y36,新規登録用!$A:$O,2,FALSE)=0,"",VLOOKUP($Y36,新規登録用!$A:$O,3,FALSE))</f>
        <v>0</v>
      </c>
      <c r="AA36" s="1" t="str">
        <f>IF(VLOOKUP($Y36,新規登録用!$A:$O,9,FALSE)=0,"",VLOOKUP($Y36,新規登録用!$A:$O,9,FALSE))</f>
        <v/>
      </c>
      <c r="AB36" s="1" t="str">
        <f t="shared" si="0"/>
        <v/>
      </c>
      <c r="AC36" s="1" t="str">
        <f t="shared" si="1"/>
        <v>TRUE</v>
      </c>
    </row>
    <row r="37" spans="25:29" x14ac:dyDescent="0.2">
      <c r="Y37" s="1">
        <v>35</v>
      </c>
      <c r="Z37" s="1">
        <f>IF(VLOOKUP($Y37,新規登録用!$A:$O,2,FALSE)=0,"",VLOOKUP($Y37,新規登録用!$A:$O,3,FALSE))</f>
        <v>0</v>
      </c>
      <c r="AA37" s="1" t="str">
        <f>IF(VLOOKUP($Y37,新規登録用!$A:$O,9,FALSE)=0,"",VLOOKUP($Y37,新規登録用!$A:$O,9,FALSE))</f>
        <v/>
      </c>
      <c r="AB37" s="1" t="str">
        <f t="shared" si="0"/>
        <v/>
      </c>
      <c r="AC37" s="1" t="str">
        <f t="shared" si="1"/>
        <v>TRUE</v>
      </c>
    </row>
    <row r="38" spans="25:29" x14ac:dyDescent="0.2">
      <c r="Y38" s="1">
        <v>36</v>
      </c>
      <c r="Z38" s="1">
        <f>IF(VLOOKUP($Y38,新規登録用!$A:$O,2,FALSE)=0,"",VLOOKUP($Y38,新規登録用!$A:$O,3,FALSE))</f>
        <v>0</v>
      </c>
      <c r="AA38" s="1" t="str">
        <f>IF(VLOOKUP($Y38,新規登録用!$A:$O,9,FALSE)=0,"",VLOOKUP($Y38,新規登録用!$A:$O,9,FALSE))</f>
        <v/>
      </c>
      <c r="AB38" s="1" t="str">
        <f t="shared" si="0"/>
        <v/>
      </c>
      <c r="AC38" s="1" t="str">
        <f t="shared" si="1"/>
        <v>TRUE</v>
      </c>
    </row>
    <row r="39" spans="25:29" x14ac:dyDescent="0.2">
      <c r="Y39" s="1">
        <v>37</v>
      </c>
      <c r="Z39" s="1">
        <f>IF(VLOOKUP($Y39,新規登録用!$A:$O,2,FALSE)=0,"",VLOOKUP($Y39,新規登録用!$A:$O,3,FALSE))</f>
        <v>0</v>
      </c>
      <c r="AA39" s="1" t="str">
        <f>IF(VLOOKUP($Y39,新規登録用!$A:$O,9,FALSE)=0,"",VLOOKUP($Y39,新規登録用!$A:$O,9,FALSE))</f>
        <v/>
      </c>
      <c r="AB39" s="1" t="str">
        <f t="shared" si="0"/>
        <v/>
      </c>
      <c r="AC39" s="1" t="str">
        <f t="shared" si="1"/>
        <v>TRUE</v>
      </c>
    </row>
    <row r="40" spans="25:29" x14ac:dyDescent="0.2">
      <c r="Y40" s="1">
        <v>38</v>
      </c>
      <c r="Z40" s="1">
        <f>IF(VLOOKUP($Y40,新規登録用!$A:$O,2,FALSE)=0,"",VLOOKUP($Y40,新規登録用!$A:$O,3,FALSE))</f>
        <v>0</v>
      </c>
      <c r="AA40" s="1" t="str">
        <f>IF(VLOOKUP($Y40,新規登録用!$A:$O,9,FALSE)=0,"",VLOOKUP($Y40,新規登録用!$A:$O,9,FALSE))</f>
        <v/>
      </c>
      <c r="AB40" s="1" t="str">
        <f t="shared" si="0"/>
        <v/>
      </c>
      <c r="AC40" s="1" t="str">
        <f t="shared" si="1"/>
        <v>TRUE</v>
      </c>
    </row>
    <row r="41" spans="25:29" x14ac:dyDescent="0.2">
      <c r="Y41" s="1">
        <v>39</v>
      </c>
      <c r="Z41" s="1">
        <f>IF(VLOOKUP($Y41,新規登録用!$A:$O,2,FALSE)=0,"",VLOOKUP($Y41,新規登録用!$A:$O,3,FALSE))</f>
        <v>0</v>
      </c>
      <c r="AA41" s="1" t="str">
        <f>IF(VLOOKUP($Y41,新規登録用!$A:$O,9,FALSE)=0,"",VLOOKUP($Y41,新規登録用!$A:$O,9,FALSE))</f>
        <v/>
      </c>
      <c r="AB41" s="1" t="str">
        <f t="shared" si="0"/>
        <v/>
      </c>
      <c r="AC41" s="1" t="str">
        <f t="shared" si="1"/>
        <v>TRUE</v>
      </c>
    </row>
    <row r="42" spans="25:29" x14ac:dyDescent="0.2">
      <c r="Y42" s="1">
        <v>40</v>
      </c>
      <c r="Z42" s="1">
        <f>IF(VLOOKUP($Y42,新規登録用!$A:$O,2,FALSE)=0,"",VLOOKUP($Y42,新規登録用!$A:$O,3,FALSE))</f>
        <v>0</v>
      </c>
      <c r="AA42" s="1" t="str">
        <f>IF(VLOOKUP($Y42,新規登録用!$A:$O,9,FALSE)=0,"",VLOOKUP($Y42,新規登録用!$A:$O,9,FALSE))</f>
        <v/>
      </c>
      <c r="AB42" s="1" t="str">
        <f t="shared" si="0"/>
        <v/>
      </c>
      <c r="AC42" s="1" t="str">
        <f t="shared" si="1"/>
        <v>TRUE</v>
      </c>
    </row>
    <row r="43" spans="25:29" x14ac:dyDescent="0.2">
      <c r="Y43" s="1">
        <v>41</v>
      </c>
      <c r="Z43" s="1">
        <f>IF(VLOOKUP($Y43,新規登録用!$A:$O,2,FALSE)=0,"",VLOOKUP($Y43,新規登録用!$A:$O,3,FALSE))</f>
        <v>0</v>
      </c>
      <c r="AA43" s="1" t="str">
        <f>IF(VLOOKUP($Y43,新規登録用!$A:$O,9,FALSE)=0,"",VLOOKUP($Y43,新規登録用!$A:$O,9,FALSE))</f>
        <v/>
      </c>
      <c r="AB43" s="1" t="str">
        <f t="shared" si="0"/>
        <v/>
      </c>
      <c r="AC43" s="1" t="str">
        <f t="shared" si="1"/>
        <v>TRUE</v>
      </c>
    </row>
    <row r="44" spans="25:29" x14ac:dyDescent="0.2">
      <c r="Y44" s="1">
        <v>42</v>
      </c>
      <c r="Z44" s="1">
        <f>IF(VLOOKUP($Y44,新規登録用!$A:$O,2,FALSE)=0,"",VLOOKUP($Y44,新規登録用!$A:$O,3,FALSE))</f>
        <v>0</v>
      </c>
      <c r="AA44" s="1" t="str">
        <f>IF(VLOOKUP($Y44,新規登録用!$A:$O,9,FALSE)=0,"",VLOOKUP($Y44,新規登録用!$A:$O,9,FALSE))</f>
        <v/>
      </c>
      <c r="AB44" s="1" t="str">
        <f t="shared" si="0"/>
        <v/>
      </c>
      <c r="AC44" s="1" t="str">
        <f t="shared" si="1"/>
        <v>TRUE</v>
      </c>
    </row>
    <row r="45" spans="25:29" x14ac:dyDescent="0.2">
      <c r="Y45" s="1">
        <v>43</v>
      </c>
      <c r="Z45" s="1">
        <f>IF(VLOOKUP($Y45,新規登録用!$A:$O,2,FALSE)=0,"",VLOOKUP($Y45,新規登録用!$A:$O,3,FALSE))</f>
        <v>0</v>
      </c>
      <c r="AA45" s="1" t="str">
        <f>IF(VLOOKUP($Y45,新規登録用!$A:$O,9,FALSE)=0,"",VLOOKUP($Y45,新規登録用!$A:$O,9,FALSE))</f>
        <v/>
      </c>
      <c r="AB45" s="1" t="str">
        <f t="shared" si="0"/>
        <v/>
      </c>
      <c r="AC45" s="1" t="str">
        <f t="shared" si="1"/>
        <v>TRUE</v>
      </c>
    </row>
    <row r="46" spans="25:29" x14ac:dyDescent="0.2">
      <c r="Y46" s="1">
        <v>44</v>
      </c>
      <c r="Z46" s="1">
        <f>IF(VLOOKUP($Y46,新規登録用!$A:$O,2,FALSE)=0,"",VLOOKUP($Y46,新規登録用!$A:$O,3,FALSE))</f>
        <v>0</v>
      </c>
      <c r="AA46" s="1" t="str">
        <f>IF(VLOOKUP($Y46,新規登録用!$A:$O,9,FALSE)=0,"",VLOOKUP($Y46,新規登録用!$A:$O,9,FALSE))</f>
        <v/>
      </c>
      <c r="AB46" s="1" t="str">
        <f t="shared" si="0"/>
        <v/>
      </c>
      <c r="AC46" s="1" t="str">
        <f t="shared" si="1"/>
        <v>TRUE</v>
      </c>
    </row>
    <row r="47" spans="25:29" x14ac:dyDescent="0.2">
      <c r="Y47" s="1">
        <v>45</v>
      </c>
      <c r="Z47" s="1">
        <f>IF(VLOOKUP($Y47,新規登録用!$A:$O,2,FALSE)=0,"",VLOOKUP($Y47,新規登録用!$A:$O,3,FALSE))</f>
        <v>0</v>
      </c>
      <c r="AA47" s="1" t="str">
        <f>IF(VLOOKUP($Y47,新規登録用!$A:$O,9,FALSE)=0,"",VLOOKUP($Y47,新規登録用!$A:$O,9,FALSE))</f>
        <v/>
      </c>
      <c r="AB47" s="1" t="str">
        <f t="shared" si="0"/>
        <v/>
      </c>
      <c r="AC47" s="1" t="str">
        <f t="shared" si="1"/>
        <v>TRUE</v>
      </c>
    </row>
  </sheetData>
  <phoneticPr fontId="17"/>
  <pageMargins left="0.7" right="0.7" top="0.75" bottom="0.75" header="0.3" footer="0.3"/>
  <pageSetup paperSize="9" scale="2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D3EEE03A15A74CAD077129C21000EB" ma:contentTypeVersion="11" ma:contentTypeDescription="新しいドキュメントを作成します。" ma:contentTypeScope="" ma:versionID="92ba5e60049cea4b571c9e4136a12fe9">
  <xsd:schema xmlns:xsd="http://www.w3.org/2001/XMLSchema" xmlns:xs="http://www.w3.org/2001/XMLSchema" xmlns:p="http://schemas.microsoft.com/office/2006/metadata/properties" xmlns:ns2="e8158343-1a93-4d09-94d4-4b093c780678" xmlns:ns3="764ba899-10c4-4f38-a8c6-d1438c634610" targetNamespace="http://schemas.microsoft.com/office/2006/metadata/properties" ma:root="true" ma:fieldsID="29576d48f4b3ba42ce08b56484571d95" ns2:_="" ns3:_="">
    <xsd:import namespace="e8158343-1a93-4d09-94d4-4b093c780678"/>
    <xsd:import namespace="764ba899-10c4-4f38-a8c6-d1438c63461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58343-1a93-4d09-94d4-4b093c78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ba899-10c4-4f38-a8c6-d1438c6346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dac403-abb4-48b5-b1bf-087af5b31542}" ma:internalName="TaxCatchAll" ma:showField="CatchAllData" ma:web="764ba899-10c4-4f38-a8c6-d1438c634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4ba899-10c4-4f38-a8c6-d1438c634610" xsi:nil="true"/>
    <lcf76f155ced4ddcb4097134ff3c332f xmlns="e8158343-1a93-4d09-94d4-4b093c7806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3C5545-A9DF-47E3-B940-EE75BA218AE7}"/>
</file>

<file path=customXml/itemProps2.xml><?xml version="1.0" encoding="utf-8"?>
<ds:datastoreItem xmlns:ds="http://schemas.openxmlformats.org/officeDocument/2006/customXml" ds:itemID="{3C226532-DE36-4A74-82BE-6B78118E5DB2}"/>
</file>

<file path=customXml/itemProps3.xml><?xml version="1.0" encoding="utf-8"?>
<ds:datastoreItem xmlns:ds="http://schemas.openxmlformats.org/officeDocument/2006/customXml" ds:itemID="{0D8092F8-B11F-4D70-9DE2-0BE5225DEED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入力例</vt:lpstr>
      <vt:lpstr>入力例 (2)</vt:lpstr>
      <vt:lpstr>新規登録用</vt:lpstr>
      <vt:lpstr>登録申請メールテンプレート</vt:lpstr>
      <vt:lpstr>基準値</vt:lpstr>
      <vt:lpstr>※編集不可※選択項目</vt:lpstr>
      <vt:lpstr>'入力例 (2)'!_FilterDatabase</vt:lpstr>
      <vt:lpstr>基準値!Print_Area</vt:lpstr>
      <vt:lpstr>新規登録用!Print_Area</vt:lpstr>
      <vt:lpstr>登録申請メールテンプレート!Print_Area</vt:lpstr>
      <vt:lpstr>入力例!Print_Area</vt:lpstr>
      <vt:lpstr>'入力例 (2)'!Print_Area</vt:lpstr>
      <vt:lpstr>新規登録用!Print_Titles</vt:lpstr>
      <vt:lpstr>入力例!Print_Titles</vt:lpstr>
      <vt:lpstr>'入力例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2024-04-25T02:47:13Z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0x010100D1D3EEE03A15A74CAD077129C21000EB</vt:lpwstr>
  </property>
</Properties>
</file>